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390"/>
  </bookViews>
  <sheets>
    <sheet name="bar chart" sheetId="4" r:id="rId1"/>
    <sheet name="Data" sheetId="1" r:id="rId2"/>
    <sheet name="Chart 2" sheetId="5" r:id="rId3"/>
    <sheet name="Phony" sheetId="7" r:id="rId4"/>
  </sheets>
  <definedNames>
    <definedName name="_xlnm.Print_Area" localSheetId="1">Data!$A$1:$K$17</definedName>
    <definedName name="_xlnm.Print_Area" localSheetId="3">Phony!$A$1:$K$16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7" l="1"/>
  <c r="M40" i="7"/>
  <c r="Q41" i="1"/>
  <c r="P41" i="1"/>
  <c r="N41" i="1"/>
  <c r="M41" i="1"/>
  <c r="G41" i="1"/>
  <c r="J41" i="1"/>
  <c r="I41" i="1"/>
  <c r="H41" i="1"/>
  <c r="D41" i="1"/>
  <c r="E38" i="7"/>
  <c r="I39" i="7"/>
  <c r="H39" i="7"/>
  <c r="D39" i="7"/>
  <c r="J39" i="7" s="1"/>
  <c r="M38" i="7"/>
  <c r="N39" i="7"/>
  <c r="M39" i="7"/>
  <c r="Q40" i="1"/>
  <c r="P40" i="1"/>
  <c r="N40" i="1"/>
  <c r="M40" i="1"/>
  <c r="N38" i="7"/>
  <c r="I38" i="7"/>
  <c r="H38" i="7"/>
  <c r="G38" i="7"/>
  <c r="D38" i="7"/>
  <c r="Q39" i="1"/>
  <c r="P39" i="1"/>
  <c r="N39" i="1"/>
  <c r="M39" i="1"/>
  <c r="L40" i="7" l="1"/>
  <c r="L39" i="7"/>
  <c r="J38" i="7"/>
  <c r="N37" i="7"/>
  <c r="M37" i="7"/>
  <c r="I37" i="7"/>
  <c r="H37" i="7"/>
  <c r="G37" i="7"/>
  <c r="D37" i="7"/>
  <c r="N38" i="1"/>
  <c r="M38" i="1"/>
  <c r="Q38" i="1"/>
  <c r="P38" i="1"/>
  <c r="G38" i="1"/>
  <c r="R38" i="1" s="1"/>
  <c r="I38" i="1"/>
  <c r="H38" i="1"/>
  <c r="D38" i="1"/>
  <c r="L38" i="7" l="1"/>
  <c r="J37" i="7"/>
  <c r="J38" i="1"/>
  <c r="Q37" i="1"/>
  <c r="P37" i="1"/>
  <c r="N37" i="1"/>
  <c r="M37" i="1"/>
  <c r="N36" i="7"/>
  <c r="M36" i="7"/>
  <c r="I36" i="7"/>
  <c r="H36" i="7"/>
  <c r="G36" i="7"/>
  <c r="D36" i="7"/>
  <c r="J36" i="7" l="1"/>
  <c r="L37" i="7"/>
  <c r="N36" i="1"/>
  <c r="M36" i="1"/>
  <c r="M35" i="1"/>
  <c r="Q36" i="1"/>
  <c r="P36" i="1"/>
  <c r="N35" i="7" l="1"/>
  <c r="M35" i="7"/>
  <c r="I35" i="7"/>
  <c r="H35" i="7"/>
  <c r="G35" i="7"/>
  <c r="D35" i="7"/>
  <c r="L36" i="7" l="1"/>
  <c r="J35" i="7"/>
  <c r="N34" i="7" l="1"/>
  <c r="M34" i="7"/>
  <c r="I34" i="7"/>
  <c r="H34" i="7"/>
  <c r="G34" i="7"/>
  <c r="D34" i="7"/>
  <c r="Q35" i="1"/>
  <c r="P35" i="1"/>
  <c r="N35" i="1"/>
  <c r="J34" i="7" l="1"/>
  <c r="L35" i="7"/>
  <c r="N33" i="7"/>
  <c r="M33" i="7"/>
  <c r="I33" i="7"/>
  <c r="H33" i="7"/>
  <c r="G33" i="7"/>
  <c r="D33" i="7"/>
  <c r="J33" i="7" s="1"/>
  <c r="Q34" i="1"/>
  <c r="P34" i="1"/>
  <c r="N34" i="1"/>
  <c r="M34" i="1"/>
  <c r="L34" i="7" l="1"/>
  <c r="M33" i="1"/>
  <c r="M32" i="1"/>
  <c r="M31" i="1"/>
  <c r="Q33" i="1"/>
  <c r="P33" i="1"/>
  <c r="N33" i="1"/>
  <c r="Q32" i="1"/>
  <c r="P32" i="1"/>
  <c r="N32" i="1"/>
  <c r="Q31" i="1"/>
  <c r="P31" i="1"/>
  <c r="N31" i="1"/>
  <c r="Q30" i="1"/>
  <c r="P30" i="1"/>
  <c r="N30" i="1"/>
  <c r="M30" i="1"/>
  <c r="M29" i="1"/>
  <c r="M28" i="1"/>
  <c r="M27" i="1"/>
  <c r="Q29" i="1"/>
  <c r="P29" i="1"/>
  <c r="N29" i="1"/>
  <c r="Q28" i="1"/>
  <c r="P28" i="1"/>
  <c r="N28" i="1"/>
  <c r="Q27" i="1"/>
  <c r="P27" i="1"/>
  <c r="N27" i="1"/>
  <c r="Q26" i="1"/>
  <c r="P26" i="1"/>
  <c r="N26" i="1"/>
  <c r="M26" i="1"/>
  <c r="Q24" i="1"/>
  <c r="P24" i="1"/>
  <c r="N24" i="1"/>
  <c r="M24" i="1"/>
  <c r="N32" i="7" l="1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M5" i="7"/>
  <c r="B5" i="7"/>
  <c r="C5" i="7"/>
  <c r="E5" i="7"/>
  <c r="F5" i="7"/>
  <c r="N5" i="7" s="1"/>
  <c r="I32" i="7"/>
  <c r="H32" i="7"/>
  <c r="G32" i="7"/>
  <c r="D32" i="7"/>
  <c r="I31" i="7"/>
  <c r="H31" i="7"/>
  <c r="G31" i="7"/>
  <c r="D31" i="7"/>
  <c r="J31" i="7" s="1"/>
  <c r="I30" i="7"/>
  <c r="H30" i="7"/>
  <c r="G30" i="7"/>
  <c r="D30" i="7"/>
  <c r="L30" i="7" s="1"/>
  <c r="I29" i="7"/>
  <c r="H29" i="7"/>
  <c r="G29" i="7"/>
  <c r="D29" i="7"/>
  <c r="I28" i="7"/>
  <c r="H28" i="7"/>
  <c r="G28" i="7"/>
  <c r="D28" i="7"/>
  <c r="I27" i="7"/>
  <c r="H27" i="7"/>
  <c r="G27" i="7"/>
  <c r="D27" i="7"/>
  <c r="J27" i="7" s="1"/>
  <c r="I26" i="7"/>
  <c r="H26" i="7"/>
  <c r="G26" i="7"/>
  <c r="D26" i="7"/>
  <c r="L26" i="7" s="1"/>
  <c r="I25" i="7"/>
  <c r="H25" i="7"/>
  <c r="D25" i="7"/>
  <c r="I24" i="7"/>
  <c r="H24" i="7"/>
  <c r="G24" i="7"/>
  <c r="D24" i="7"/>
  <c r="I23" i="7"/>
  <c r="H23" i="7"/>
  <c r="G23" i="7"/>
  <c r="D23" i="7"/>
  <c r="I22" i="7"/>
  <c r="H22" i="7"/>
  <c r="G22" i="7"/>
  <c r="D22" i="7"/>
  <c r="I21" i="7"/>
  <c r="H21" i="7"/>
  <c r="G21" i="7"/>
  <c r="D21" i="7"/>
  <c r="I20" i="7"/>
  <c r="H20" i="7"/>
  <c r="G20" i="7"/>
  <c r="D20" i="7"/>
  <c r="I19" i="7"/>
  <c r="H19" i="7"/>
  <c r="G19" i="7"/>
  <c r="D19" i="7"/>
  <c r="I18" i="7"/>
  <c r="H18" i="7"/>
  <c r="G18" i="7"/>
  <c r="D18" i="7"/>
  <c r="I17" i="7"/>
  <c r="H17" i="7"/>
  <c r="G17" i="7"/>
  <c r="D17" i="7"/>
  <c r="I16" i="7"/>
  <c r="H16" i="7"/>
  <c r="G16" i="7"/>
  <c r="D16" i="7"/>
  <c r="I15" i="7"/>
  <c r="H15" i="7"/>
  <c r="G15" i="7"/>
  <c r="D15" i="7"/>
  <c r="I14" i="7"/>
  <c r="H14" i="7"/>
  <c r="G14" i="7"/>
  <c r="D14" i="7"/>
  <c r="I13" i="7"/>
  <c r="H13" i="7"/>
  <c r="G13" i="7"/>
  <c r="D13" i="7"/>
  <c r="I12" i="7"/>
  <c r="H12" i="7"/>
  <c r="G12" i="7"/>
  <c r="D12" i="7"/>
  <c r="F11" i="7"/>
  <c r="N11" i="7" s="1"/>
  <c r="E11" i="7"/>
  <c r="C11" i="7"/>
  <c r="B11" i="7"/>
  <c r="H11" i="7" s="1"/>
  <c r="F10" i="7"/>
  <c r="N10" i="7" s="1"/>
  <c r="E10" i="7"/>
  <c r="C10" i="7"/>
  <c r="B10" i="7"/>
  <c r="H10" i="7" s="1"/>
  <c r="F9" i="7"/>
  <c r="N9" i="7" s="1"/>
  <c r="E9" i="7"/>
  <c r="C9" i="7"/>
  <c r="D9" i="7" s="1"/>
  <c r="B9" i="7"/>
  <c r="M9" i="7" s="1"/>
  <c r="F8" i="7"/>
  <c r="I8" i="7" s="1"/>
  <c r="E8" i="7"/>
  <c r="C8" i="7"/>
  <c r="B8" i="7"/>
  <c r="G7" i="7"/>
  <c r="F7" i="7"/>
  <c r="N7" i="7" s="1"/>
  <c r="E7" i="7"/>
  <c r="C7" i="7"/>
  <c r="B7" i="7"/>
  <c r="H7" i="7" s="1"/>
  <c r="F6" i="7"/>
  <c r="N6" i="7" s="1"/>
  <c r="E6" i="7"/>
  <c r="C6" i="7"/>
  <c r="I6" i="7" s="1"/>
  <c r="B6" i="7"/>
  <c r="M6" i="7" s="1"/>
  <c r="G5" i="7" l="1"/>
  <c r="H6" i="7"/>
  <c r="H9" i="7"/>
  <c r="G10" i="7"/>
  <c r="G11" i="7"/>
  <c r="D5" i="7"/>
  <c r="J5" i="7" s="1"/>
  <c r="L31" i="7"/>
  <c r="M7" i="7"/>
  <c r="M11" i="7"/>
  <c r="I7" i="7"/>
  <c r="H8" i="7"/>
  <c r="L32" i="7"/>
  <c r="L33" i="7"/>
  <c r="H5" i="7"/>
  <c r="D11" i="7"/>
  <c r="L27" i="7"/>
  <c r="I5" i="7"/>
  <c r="M8" i="7"/>
  <c r="M10" i="7"/>
  <c r="G6" i="7"/>
  <c r="G9" i="7"/>
  <c r="J9" i="7" s="1"/>
  <c r="D6" i="7"/>
  <c r="G8" i="7"/>
  <c r="J12" i="7"/>
  <c r="J13" i="7"/>
  <c r="J14" i="7"/>
  <c r="J15" i="7"/>
  <c r="J16" i="7"/>
  <c r="L17" i="7"/>
  <c r="J18" i="7"/>
  <c r="L19" i="7"/>
  <c r="J20" i="7"/>
  <c r="L21" i="7"/>
  <c r="J22" i="7"/>
  <c r="L23" i="7"/>
  <c r="J24" i="7"/>
  <c r="L25" i="7"/>
  <c r="L28" i="7"/>
  <c r="J29" i="7"/>
  <c r="L29" i="7"/>
  <c r="N8" i="7"/>
  <c r="J19" i="7"/>
  <c r="I10" i="7"/>
  <c r="L13" i="7"/>
  <c r="L15" i="7"/>
  <c r="L18" i="7"/>
  <c r="L20" i="7"/>
  <c r="L22" i="7"/>
  <c r="L24" i="7"/>
  <c r="J25" i="7"/>
  <c r="J17" i="7"/>
  <c r="J21" i="7"/>
  <c r="J23" i="7"/>
  <c r="D7" i="7"/>
  <c r="J7" i="7" s="1"/>
  <c r="I9" i="7"/>
  <c r="I11" i="7"/>
  <c r="L12" i="7"/>
  <c r="L14" i="7"/>
  <c r="L16" i="7"/>
  <c r="J26" i="7"/>
  <c r="J28" i="7"/>
  <c r="J30" i="7"/>
  <c r="J32" i="7"/>
  <c r="D8" i="7"/>
  <c r="D10" i="7"/>
  <c r="L11" i="7" s="1"/>
  <c r="J11" i="7" l="1"/>
  <c r="J6" i="7"/>
  <c r="L10" i="7"/>
  <c r="J10" i="7"/>
  <c r="L8" i="7"/>
  <c r="J8" i="7"/>
  <c r="L9" i="7"/>
  <c r="I15" i="1" l="1"/>
  <c r="H15" i="1"/>
  <c r="G15" i="1"/>
  <c r="D15" i="1"/>
  <c r="J15" i="1" l="1"/>
  <c r="I17" i="1" l="1"/>
  <c r="H17" i="1"/>
  <c r="G17" i="1"/>
  <c r="D17" i="1"/>
  <c r="J17" i="1" l="1"/>
  <c r="F11" i="1"/>
  <c r="Q22" i="1" s="1"/>
  <c r="E11" i="1"/>
  <c r="P22" i="1" s="1"/>
  <c r="C11" i="1"/>
  <c r="N22" i="1" s="1"/>
  <c r="B11" i="1"/>
  <c r="M22" i="1" s="1"/>
  <c r="F10" i="1" l="1"/>
  <c r="Q20" i="1" s="1"/>
  <c r="E10" i="1"/>
  <c r="P20" i="1" s="1"/>
  <c r="C10" i="1"/>
  <c r="N20" i="1" s="1"/>
  <c r="B10" i="1"/>
  <c r="M20" i="1" s="1"/>
  <c r="F9" i="1"/>
  <c r="Q19" i="1" s="1"/>
  <c r="E9" i="1"/>
  <c r="P19" i="1" s="1"/>
  <c r="C9" i="1"/>
  <c r="N19" i="1" s="1"/>
  <c r="B9" i="1"/>
  <c r="M19" i="1" s="1"/>
  <c r="F8" i="1" l="1"/>
  <c r="Q18" i="1" s="1"/>
  <c r="E8" i="1"/>
  <c r="P18" i="1" s="1"/>
  <c r="C8" i="1"/>
  <c r="N18" i="1" s="1"/>
  <c r="B8" i="1"/>
  <c r="M18" i="1" s="1"/>
  <c r="F7" i="1" l="1"/>
  <c r="Q16" i="1" s="1"/>
  <c r="E7" i="1"/>
  <c r="P16" i="1" s="1"/>
  <c r="C7" i="1"/>
  <c r="N16" i="1" s="1"/>
  <c r="B7" i="1"/>
  <c r="M16" i="1" s="1"/>
  <c r="F6" i="1" l="1"/>
  <c r="E6" i="1"/>
  <c r="F5" i="1"/>
  <c r="E5" i="1"/>
  <c r="I45" i="1"/>
  <c r="H45" i="1"/>
  <c r="I44" i="1"/>
  <c r="H44" i="1"/>
  <c r="I43" i="1"/>
  <c r="H43" i="1"/>
  <c r="I42" i="1"/>
  <c r="H42" i="1"/>
  <c r="I40" i="1"/>
  <c r="H40" i="1"/>
  <c r="I39" i="1"/>
  <c r="T39" i="1" s="1"/>
  <c r="H39" i="1"/>
  <c r="S39" i="1" s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T41" i="1" s="1"/>
  <c r="H29" i="1"/>
  <c r="S41" i="1" s="1"/>
  <c r="I28" i="1"/>
  <c r="T28" i="1" s="1"/>
  <c r="H28" i="1"/>
  <c r="S28" i="1" s="1"/>
  <c r="I27" i="1"/>
  <c r="H27" i="1"/>
  <c r="I26" i="1"/>
  <c r="T38" i="1" s="1"/>
  <c r="H26" i="1"/>
  <c r="S38" i="1" s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6" i="1"/>
  <c r="H16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G45" i="1"/>
  <c r="G44" i="1"/>
  <c r="G43" i="1"/>
  <c r="G42" i="1"/>
  <c r="G40" i="1"/>
  <c r="G39" i="1"/>
  <c r="G37" i="1"/>
  <c r="G36" i="1"/>
  <c r="G35" i="1"/>
  <c r="G34" i="1"/>
  <c r="R34" i="1" s="1"/>
  <c r="G33" i="1"/>
  <c r="G32" i="1"/>
  <c r="G31" i="1"/>
  <c r="G30" i="1"/>
  <c r="R30" i="1" s="1"/>
  <c r="G29" i="1"/>
  <c r="G28" i="1"/>
  <c r="R28" i="1" s="1"/>
  <c r="G27" i="1"/>
  <c r="G25" i="1"/>
  <c r="G24" i="1"/>
  <c r="G23" i="1"/>
  <c r="G22" i="1"/>
  <c r="G21" i="1"/>
  <c r="G20" i="1"/>
  <c r="G19" i="1"/>
  <c r="G18" i="1"/>
  <c r="G16" i="1"/>
  <c r="G14" i="1"/>
  <c r="G13" i="1"/>
  <c r="R26" i="1" s="1"/>
  <c r="G12" i="1"/>
  <c r="G11" i="1"/>
  <c r="G10" i="1"/>
  <c r="G9" i="1"/>
  <c r="G8" i="1"/>
  <c r="G7" i="1"/>
  <c r="D45" i="1"/>
  <c r="D44" i="1"/>
  <c r="D43" i="1"/>
  <c r="J43" i="1" s="1"/>
  <c r="D42" i="1"/>
  <c r="D40" i="1"/>
  <c r="L41" i="1" s="1"/>
  <c r="D39" i="1"/>
  <c r="D37" i="1"/>
  <c r="L38" i="1" s="1"/>
  <c r="D36" i="1"/>
  <c r="D35" i="1"/>
  <c r="O43" i="1" s="1"/>
  <c r="D34" i="1"/>
  <c r="D33" i="1"/>
  <c r="D32" i="1"/>
  <c r="D31" i="1"/>
  <c r="D30" i="1"/>
  <c r="D29" i="1"/>
  <c r="D28" i="1"/>
  <c r="D27" i="1"/>
  <c r="D26" i="1"/>
  <c r="O38" i="1" s="1"/>
  <c r="D25" i="1"/>
  <c r="D24" i="1"/>
  <c r="D23" i="1"/>
  <c r="D22" i="1"/>
  <c r="D21" i="1"/>
  <c r="D20" i="1"/>
  <c r="D19" i="1"/>
  <c r="D18" i="1"/>
  <c r="D16" i="1"/>
  <c r="D14" i="1"/>
  <c r="D13" i="1"/>
  <c r="D12" i="1"/>
  <c r="D11" i="1"/>
  <c r="D10" i="1"/>
  <c r="L10" i="1" s="1"/>
  <c r="D9" i="1"/>
  <c r="D8" i="1"/>
  <c r="D7" i="1"/>
  <c r="G6" i="1"/>
  <c r="C6" i="1"/>
  <c r="I6" i="1" s="1"/>
  <c r="B6" i="1"/>
  <c r="H6" i="1" s="1"/>
  <c r="C5" i="1"/>
  <c r="B5" i="1"/>
  <c r="H5" i="1" s="1"/>
  <c r="R40" i="1" l="1"/>
  <c r="O41" i="1"/>
  <c r="R41" i="1"/>
  <c r="R43" i="1"/>
  <c r="R39" i="1"/>
  <c r="L39" i="1"/>
  <c r="O39" i="1"/>
  <c r="R32" i="1"/>
  <c r="S40" i="1"/>
  <c r="O40" i="1"/>
  <c r="L40" i="1"/>
  <c r="T40" i="1"/>
  <c r="O37" i="1"/>
  <c r="L37" i="1"/>
  <c r="S37" i="1"/>
  <c r="R37" i="1"/>
  <c r="T37" i="1"/>
  <c r="J37" i="1"/>
  <c r="S36" i="1"/>
  <c r="T36" i="1"/>
  <c r="L12" i="1"/>
  <c r="R36" i="1"/>
  <c r="S27" i="1"/>
  <c r="O36" i="1"/>
  <c r="L36" i="1"/>
  <c r="L8" i="1"/>
  <c r="J40" i="1"/>
  <c r="J45" i="1"/>
  <c r="J18" i="1"/>
  <c r="O18" i="1"/>
  <c r="L18" i="1"/>
  <c r="O30" i="1"/>
  <c r="L30" i="1"/>
  <c r="L14" i="1"/>
  <c r="L15" i="1"/>
  <c r="O20" i="1"/>
  <c r="L20" i="1"/>
  <c r="O28" i="1"/>
  <c r="L28" i="1"/>
  <c r="O32" i="1"/>
  <c r="L32" i="1"/>
  <c r="R16" i="1"/>
  <c r="S18" i="1"/>
  <c r="S20" i="1"/>
  <c r="S22" i="1"/>
  <c r="S24" i="1"/>
  <c r="S26" i="1"/>
  <c r="S30" i="1"/>
  <c r="S32" i="1"/>
  <c r="S34" i="1"/>
  <c r="L34" i="1"/>
  <c r="O34" i="1"/>
  <c r="S19" i="1"/>
  <c r="O24" i="1"/>
  <c r="L24" i="1"/>
  <c r="L11" i="1"/>
  <c r="O16" i="1"/>
  <c r="L16" i="1"/>
  <c r="L17" i="1"/>
  <c r="L21" i="1"/>
  <c r="L25" i="1"/>
  <c r="O29" i="1"/>
  <c r="L29" i="1"/>
  <c r="J33" i="1"/>
  <c r="O33" i="1"/>
  <c r="L33" i="1"/>
  <c r="R18" i="1"/>
  <c r="R22" i="1"/>
  <c r="R27" i="1"/>
  <c r="R31" i="1"/>
  <c r="R35" i="1"/>
  <c r="T18" i="1"/>
  <c r="T20" i="1"/>
  <c r="T22" i="1"/>
  <c r="T24" i="1"/>
  <c r="T26" i="1"/>
  <c r="T30" i="1"/>
  <c r="T32" i="1"/>
  <c r="T34" i="1"/>
  <c r="J22" i="1"/>
  <c r="O22" i="1"/>
  <c r="L22" i="1"/>
  <c r="R19" i="1"/>
  <c r="S16" i="1"/>
  <c r="S29" i="1"/>
  <c r="S31" i="1"/>
  <c r="S33" i="1"/>
  <c r="S35" i="1"/>
  <c r="J26" i="1"/>
  <c r="O26" i="1"/>
  <c r="L26" i="1"/>
  <c r="L9" i="1"/>
  <c r="L13" i="1"/>
  <c r="O19" i="1"/>
  <c r="L19" i="1"/>
  <c r="L23" i="1"/>
  <c r="O27" i="1"/>
  <c r="L27" i="1"/>
  <c r="O31" i="1"/>
  <c r="L31" i="1"/>
  <c r="J35" i="1"/>
  <c r="O35" i="1"/>
  <c r="L35" i="1"/>
  <c r="R20" i="1"/>
  <c r="R24" i="1"/>
  <c r="R29" i="1"/>
  <c r="R42" i="1" s="1"/>
  <c r="R33" i="1"/>
  <c r="T16" i="1"/>
  <c r="T19" i="1"/>
  <c r="T27" i="1"/>
  <c r="T29" i="1"/>
  <c r="T31" i="1"/>
  <c r="T33" i="1"/>
  <c r="T35" i="1"/>
  <c r="J31" i="1"/>
  <c r="U31" i="1" s="1"/>
  <c r="J29" i="1"/>
  <c r="J19" i="1"/>
  <c r="J27" i="1"/>
  <c r="J7" i="1"/>
  <c r="J21" i="1"/>
  <c r="G5" i="1"/>
  <c r="J16" i="1"/>
  <c r="J30" i="1"/>
  <c r="U30" i="1" s="1"/>
  <c r="J34" i="1"/>
  <c r="U34" i="1" s="1"/>
  <c r="J39" i="1"/>
  <c r="J44" i="1"/>
  <c r="J11" i="1"/>
  <c r="J25" i="1"/>
  <c r="J23" i="1"/>
  <c r="J20" i="1"/>
  <c r="J24" i="1"/>
  <c r="J28" i="1"/>
  <c r="U28" i="1" s="1"/>
  <c r="J32" i="1"/>
  <c r="J36" i="1"/>
  <c r="J42" i="1"/>
  <c r="J14" i="1"/>
  <c r="J13" i="1"/>
  <c r="J12" i="1"/>
  <c r="J10" i="1"/>
  <c r="J9" i="1"/>
  <c r="J8" i="1"/>
  <c r="I5" i="1"/>
  <c r="D6" i="1"/>
  <c r="J6" i="1" s="1"/>
  <c r="D5" i="1"/>
  <c r="U41" i="1" l="1"/>
  <c r="U43" i="1" s="1"/>
  <c r="O42" i="1"/>
  <c r="U40" i="1"/>
  <c r="U39" i="1"/>
  <c r="U37" i="1"/>
  <c r="U38" i="1"/>
  <c r="U29" i="1"/>
  <c r="U42" i="1" s="1"/>
  <c r="U36" i="1"/>
  <c r="U35" i="1"/>
  <c r="U26" i="1"/>
  <c r="U18" i="1"/>
  <c r="U24" i="1"/>
  <c r="U22" i="1"/>
  <c r="U33" i="1"/>
  <c r="U27" i="1"/>
  <c r="U20" i="1"/>
  <c r="U16" i="1"/>
  <c r="U32" i="1"/>
  <c r="U19" i="1"/>
  <c r="J5" i="1"/>
</calcChain>
</file>

<file path=xl/sharedStrings.xml><?xml version="1.0" encoding="utf-8"?>
<sst xmlns="http://schemas.openxmlformats.org/spreadsheetml/2006/main" count="116" uniqueCount="58">
  <si>
    <t>Lifetime retirees</t>
  </si>
  <si>
    <t>Lifetime non-retirees</t>
  </si>
  <si>
    <t>Annual retirees</t>
  </si>
  <si>
    <t>Annual non-retirees</t>
  </si>
  <si>
    <t>Total retirees</t>
  </si>
  <si>
    <t>Total non-retirees</t>
  </si>
  <si>
    <t>Total members</t>
  </si>
  <si>
    <t>Monthly summaries of membership from OSUAA.  Counts both paid member and spouse/partner</t>
  </si>
  <si>
    <t>Total lifetime</t>
  </si>
  <si>
    <t>Total annual</t>
  </si>
  <si>
    <t>File</t>
  </si>
  <si>
    <t>membership count Feb. 2018.xlsx</t>
  </si>
  <si>
    <t>membership count April 2018.xlsx</t>
  </si>
  <si>
    <t>membership count May 2018</t>
  </si>
  <si>
    <t>membership count June 2018</t>
  </si>
  <si>
    <t>membership report July 2018</t>
  </si>
  <si>
    <t>membership total Sep. 2018.xlsx</t>
  </si>
  <si>
    <t>totals 11 Dec. 2018.xlsx</t>
  </si>
  <si>
    <t>membership list Jan. 2019</t>
  </si>
  <si>
    <t>membership totals Mar. 19.xlsx</t>
  </si>
  <si>
    <t>totals 11 Mar. 19.xlsx</t>
  </si>
  <si>
    <t>OSUAA table Feb. 2019.xlsx</t>
  </si>
  <si>
    <t>List in Dec. 2017 didn't have duplicates removed</t>
  </si>
  <si>
    <t>Summary Jan.2018.xlsx; data uncertain</t>
  </si>
  <si>
    <t>membership total  13 May 2019.xlsx</t>
  </si>
  <si>
    <t>members total 11 Jun. 2019.xlsx</t>
  </si>
  <si>
    <t>membership total Apr. 2019.xlsx</t>
  </si>
  <si>
    <t>membership total 11 Jul. 2019.xlsx</t>
  </si>
  <si>
    <t>membership total 12 Aug. 2019.xlsx</t>
  </si>
  <si>
    <t>members total 11 Sep. 2019</t>
  </si>
  <si>
    <t>membership total 14 Oct. 2019</t>
  </si>
  <si>
    <t>membership total 13 Nov. 2019</t>
  </si>
  <si>
    <t>membership total 11 Dec. 2019</t>
  </si>
  <si>
    <t>membership total 13 Jan. 2020</t>
  </si>
  <si>
    <t>membership total 11 Feb. 2020</t>
  </si>
  <si>
    <t>membership total 16 Mar. 2020</t>
  </si>
  <si>
    <t>membership total 13 April 2020</t>
  </si>
  <si>
    <t>membership total 11 May 2020</t>
  </si>
  <si>
    <t>lifetime</t>
  </si>
  <si>
    <t>Change in</t>
  </si>
  <si>
    <t>membership total 11 Jun 2020</t>
  </si>
  <si>
    <t>membership total 13 Jul. 2020</t>
  </si>
  <si>
    <t>Col. B offset</t>
  </si>
  <si>
    <t>Col. F offset</t>
  </si>
  <si>
    <t>Year over year change</t>
  </si>
  <si>
    <t>Average</t>
  </si>
  <si>
    <t>membership total 11 Aug. 2020</t>
  </si>
  <si>
    <t>membership total 14 Sep. 2020</t>
  </si>
  <si>
    <t>membership total 12 Oct. 2020</t>
  </si>
  <si>
    <t>Last 6 months</t>
  </si>
  <si>
    <t>membership totals 12 Nov. 2020</t>
  </si>
  <si>
    <t xml:space="preserve">                                                                                                                                              </t>
  </si>
  <si>
    <t>members totals 14 Dec. 2020</t>
  </si>
  <si>
    <t>members total 12 Nov. 2020</t>
  </si>
  <si>
    <t>members total 14 Dec. 2020</t>
  </si>
  <si>
    <t>members total 11 Jan. 2021</t>
  </si>
  <si>
    <t>membership total 11 Feb. 2021</t>
  </si>
  <si>
    <t>membership total 11 Mar.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</si>
</sst>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OSURA Membership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986966551326417E-2"/>
          <c:y val="3.64815873015873E-2"/>
          <c:w val="0.92275204474353523"/>
          <c:h val="0.78852319254968017"/>
        </c:manualLayout>
      </c:layout>
      <c:barChart>
        <c:barDir val="col"/>
        <c:grouping val="stacked"/>
        <c:varyColors val="0"/>
        <c:ser>
          <c:idx val="0"/>
          <c:order val="0"/>
          <c:tx>
            <c:v>Lifetime retirees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76200" cap="flat" cmpd="sng" algn="ctr">
              <a:solidFill>
                <a:schemeClr val="accent1">
                  <a:shade val="95000"/>
                </a:schemeClr>
              </a:solidFill>
              <a:miter lim="800000"/>
            </a:ln>
            <a:effectLst/>
          </c:spPr>
          <c:invertIfNegative val="0"/>
          <c:cat>
            <c:numRef>
              <c:f>Phony!$A$7:$A$40</c:f>
              <c:numCache>
                <c:formatCode>[$-409]d\-mmm\-yy;@</c:formatCode>
                <c:ptCount val="34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43566</c:v>
                </c:pt>
                <c:pt idx="11">
                  <c:v>43598</c:v>
                </c:pt>
                <c:pt idx="12">
                  <c:v>43627</c:v>
                </c:pt>
                <c:pt idx="13">
                  <c:v>43657</c:v>
                </c:pt>
                <c:pt idx="14">
                  <c:v>43689</c:v>
                </c:pt>
                <c:pt idx="15">
                  <c:v>43719</c:v>
                </c:pt>
                <c:pt idx="16">
                  <c:v>43752</c:v>
                </c:pt>
                <c:pt idx="17">
                  <c:v>43782</c:v>
                </c:pt>
                <c:pt idx="18">
                  <c:v>43810</c:v>
                </c:pt>
                <c:pt idx="19">
                  <c:v>43843</c:v>
                </c:pt>
                <c:pt idx="20">
                  <c:v>43872</c:v>
                </c:pt>
                <c:pt idx="21">
                  <c:v>43906</c:v>
                </c:pt>
                <c:pt idx="22">
                  <c:v>43934</c:v>
                </c:pt>
                <c:pt idx="23">
                  <c:v>43962</c:v>
                </c:pt>
                <c:pt idx="24">
                  <c:v>43993</c:v>
                </c:pt>
                <c:pt idx="25">
                  <c:v>44025</c:v>
                </c:pt>
                <c:pt idx="26">
                  <c:v>44054</c:v>
                </c:pt>
                <c:pt idx="27">
                  <c:v>44088</c:v>
                </c:pt>
                <c:pt idx="28">
                  <c:v>44116</c:v>
                </c:pt>
                <c:pt idx="29">
                  <c:v>44147</c:v>
                </c:pt>
                <c:pt idx="30">
                  <c:v>44179</c:v>
                </c:pt>
                <c:pt idx="31">
                  <c:v>44207</c:v>
                </c:pt>
                <c:pt idx="32">
                  <c:v>44238</c:v>
                </c:pt>
                <c:pt idx="33">
                  <c:v>44266</c:v>
                </c:pt>
              </c:numCache>
            </c:numRef>
          </c:cat>
          <c:val>
            <c:numRef>
              <c:f>Phony!$M$7:$M$40</c:f>
              <c:numCache>
                <c:formatCode>#,##0</c:formatCode>
                <c:ptCount val="34"/>
                <c:pt idx="0">
                  <c:v>1046</c:v>
                </c:pt>
                <c:pt idx="1">
                  <c:v>1044</c:v>
                </c:pt>
                <c:pt idx="2">
                  <c:v>1043</c:v>
                </c:pt>
                <c:pt idx="3">
                  <c:v>1042</c:v>
                </c:pt>
                <c:pt idx="4">
                  <c:v>1038</c:v>
                </c:pt>
                <c:pt idx="5">
                  <c:v>1036</c:v>
                </c:pt>
                <c:pt idx="6">
                  <c:v>1027</c:v>
                </c:pt>
                <c:pt idx="7">
                  <c:v>1014</c:v>
                </c:pt>
                <c:pt idx="8">
                  <c:v>1023</c:v>
                </c:pt>
                <c:pt idx="9">
                  <c:v>1023</c:v>
                </c:pt>
                <c:pt idx="10">
                  <c:v>1021</c:v>
                </c:pt>
                <c:pt idx="11">
                  <c:v>1018</c:v>
                </c:pt>
                <c:pt idx="12">
                  <c:v>1017</c:v>
                </c:pt>
                <c:pt idx="13">
                  <c:v>1016</c:v>
                </c:pt>
                <c:pt idx="14">
                  <c:v>1012</c:v>
                </c:pt>
                <c:pt idx="15">
                  <c:v>1007</c:v>
                </c:pt>
                <c:pt idx="16">
                  <c:v>1001</c:v>
                </c:pt>
                <c:pt idx="17">
                  <c:v>1002</c:v>
                </c:pt>
                <c:pt idx="18">
                  <c:v>1001</c:v>
                </c:pt>
                <c:pt idx="19">
                  <c:v>1001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996</c:v>
                </c:pt>
                <c:pt idx="24">
                  <c:v>994</c:v>
                </c:pt>
                <c:pt idx="25">
                  <c:v>993</c:v>
                </c:pt>
                <c:pt idx="26">
                  <c:v>992</c:v>
                </c:pt>
                <c:pt idx="27">
                  <c:v>989</c:v>
                </c:pt>
                <c:pt idx="28">
                  <c:v>989</c:v>
                </c:pt>
                <c:pt idx="29">
                  <c:v>989</c:v>
                </c:pt>
                <c:pt idx="30">
                  <c:v>989</c:v>
                </c:pt>
                <c:pt idx="31">
                  <c:v>984</c:v>
                </c:pt>
                <c:pt idx="32">
                  <c:v>983</c:v>
                </c:pt>
                <c:pt idx="33">
                  <c:v>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6-47AF-8554-41A40C3D0FAB}"/>
            </c:ext>
          </c:extLst>
        </c:ser>
        <c:ser>
          <c:idx val="1"/>
          <c:order val="1"/>
          <c:tx>
            <c:v>Lifetime non-retirees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76200" cap="flat" cmpd="sng" algn="ctr">
              <a:solidFill>
                <a:schemeClr val="accent2">
                  <a:shade val="95000"/>
                </a:schemeClr>
              </a:solidFill>
              <a:miter lim="800000"/>
            </a:ln>
            <a:effectLst/>
          </c:spPr>
          <c:invertIfNegative val="0"/>
          <c:cat>
            <c:numRef>
              <c:f>Phony!$A$7:$A$40</c:f>
              <c:numCache>
                <c:formatCode>[$-409]d\-mmm\-yy;@</c:formatCode>
                <c:ptCount val="34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43566</c:v>
                </c:pt>
                <c:pt idx="11">
                  <c:v>43598</c:v>
                </c:pt>
                <c:pt idx="12">
                  <c:v>43627</c:v>
                </c:pt>
                <c:pt idx="13">
                  <c:v>43657</c:v>
                </c:pt>
                <c:pt idx="14">
                  <c:v>43689</c:v>
                </c:pt>
                <c:pt idx="15">
                  <c:v>43719</c:v>
                </c:pt>
                <c:pt idx="16">
                  <c:v>43752</c:v>
                </c:pt>
                <c:pt idx="17">
                  <c:v>43782</c:v>
                </c:pt>
                <c:pt idx="18">
                  <c:v>43810</c:v>
                </c:pt>
                <c:pt idx="19">
                  <c:v>43843</c:v>
                </c:pt>
                <c:pt idx="20">
                  <c:v>43872</c:v>
                </c:pt>
                <c:pt idx="21">
                  <c:v>43906</c:v>
                </c:pt>
                <c:pt idx="22">
                  <c:v>43934</c:v>
                </c:pt>
                <c:pt idx="23">
                  <c:v>43962</c:v>
                </c:pt>
                <c:pt idx="24">
                  <c:v>43993</c:v>
                </c:pt>
                <c:pt idx="25">
                  <c:v>44025</c:v>
                </c:pt>
                <c:pt idx="26">
                  <c:v>44054</c:v>
                </c:pt>
                <c:pt idx="27">
                  <c:v>44088</c:v>
                </c:pt>
                <c:pt idx="28">
                  <c:v>44116</c:v>
                </c:pt>
                <c:pt idx="29">
                  <c:v>44147</c:v>
                </c:pt>
                <c:pt idx="30">
                  <c:v>44179</c:v>
                </c:pt>
                <c:pt idx="31">
                  <c:v>44207</c:v>
                </c:pt>
                <c:pt idx="32">
                  <c:v>44238</c:v>
                </c:pt>
                <c:pt idx="33">
                  <c:v>44266</c:v>
                </c:pt>
              </c:numCache>
            </c:numRef>
          </c:cat>
          <c:val>
            <c:numRef>
              <c:f>Phony!$C$7:$C$40</c:f>
              <c:numCache>
                <c:formatCode>General</c:formatCode>
                <c:ptCount val="34"/>
                <c:pt idx="0">
                  <c:v>679</c:v>
                </c:pt>
                <c:pt idx="1">
                  <c:v>672</c:v>
                </c:pt>
                <c:pt idx="2">
                  <c:v>671</c:v>
                </c:pt>
                <c:pt idx="3">
                  <c:v>668</c:v>
                </c:pt>
                <c:pt idx="4">
                  <c:v>665</c:v>
                </c:pt>
                <c:pt idx="5">
                  <c:v>664</c:v>
                </c:pt>
                <c:pt idx="6">
                  <c:v>658</c:v>
                </c:pt>
                <c:pt idx="7">
                  <c:v>649</c:v>
                </c:pt>
                <c:pt idx="8">
                  <c:v>652</c:v>
                </c:pt>
                <c:pt idx="9">
                  <c:v>652</c:v>
                </c:pt>
                <c:pt idx="10">
                  <c:v>650</c:v>
                </c:pt>
                <c:pt idx="11">
                  <c:v>650</c:v>
                </c:pt>
                <c:pt idx="12">
                  <c:v>649</c:v>
                </c:pt>
                <c:pt idx="13">
                  <c:v>648</c:v>
                </c:pt>
                <c:pt idx="14">
                  <c:v>647</c:v>
                </c:pt>
                <c:pt idx="15">
                  <c:v>645</c:v>
                </c:pt>
                <c:pt idx="16">
                  <c:v>636</c:v>
                </c:pt>
                <c:pt idx="17">
                  <c:v>636</c:v>
                </c:pt>
                <c:pt idx="18">
                  <c:v>635</c:v>
                </c:pt>
                <c:pt idx="19">
                  <c:v>633</c:v>
                </c:pt>
                <c:pt idx="20">
                  <c:v>632</c:v>
                </c:pt>
                <c:pt idx="21">
                  <c:v>632</c:v>
                </c:pt>
                <c:pt idx="22">
                  <c:v>631</c:v>
                </c:pt>
                <c:pt idx="23">
                  <c:v>626</c:v>
                </c:pt>
                <c:pt idx="24">
                  <c:v>625</c:v>
                </c:pt>
                <c:pt idx="25">
                  <c:v>622</c:v>
                </c:pt>
                <c:pt idx="26">
                  <c:v>620</c:v>
                </c:pt>
                <c:pt idx="27">
                  <c:v>619</c:v>
                </c:pt>
                <c:pt idx="28">
                  <c:v>618</c:v>
                </c:pt>
                <c:pt idx="29">
                  <c:v>619</c:v>
                </c:pt>
                <c:pt idx="30">
                  <c:v>619</c:v>
                </c:pt>
                <c:pt idx="31">
                  <c:v>619</c:v>
                </c:pt>
                <c:pt idx="32">
                  <c:v>617</c:v>
                </c:pt>
                <c:pt idx="33">
                  <c:v>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D6-47AF-8554-41A40C3D0FAB}"/>
            </c:ext>
          </c:extLst>
        </c:ser>
        <c:ser>
          <c:idx val="2"/>
          <c:order val="2"/>
          <c:tx>
            <c:v>Annual retirees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76200" cap="flat" cmpd="sng" algn="ctr">
              <a:solidFill>
                <a:schemeClr val="accent3">
                  <a:shade val="95000"/>
                </a:schemeClr>
              </a:solidFill>
              <a:miter lim="800000"/>
            </a:ln>
            <a:effectLst/>
          </c:spPr>
          <c:invertIfNegative val="0"/>
          <c:cat>
            <c:numRef>
              <c:f>Phony!$A$7:$A$40</c:f>
              <c:numCache>
                <c:formatCode>[$-409]d\-mmm\-yy;@</c:formatCode>
                <c:ptCount val="34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43566</c:v>
                </c:pt>
                <c:pt idx="11">
                  <c:v>43598</c:v>
                </c:pt>
                <c:pt idx="12">
                  <c:v>43627</c:v>
                </c:pt>
                <c:pt idx="13">
                  <c:v>43657</c:v>
                </c:pt>
                <c:pt idx="14">
                  <c:v>43689</c:v>
                </c:pt>
                <c:pt idx="15">
                  <c:v>43719</c:v>
                </c:pt>
                <c:pt idx="16">
                  <c:v>43752</c:v>
                </c:pt>
                <c:pt idx="17">
                  <c:v>43782</c:v>
                </c:pt>
                <c:pt idx="18">
                  <c:v>43810</c:v>
                </c:pt>
                <c:pt idx="19">
                  <c:v>43843</c:v>
                </c:pt>
                <c:pt idx="20">
                  <c:v>43872</c:v>
                </c:pt>
                <c:pt idx="21">
                  <c:v>43906</c:v>
                </c:pt>
                <c:pt idx="22">
                  <c:v>43934</c:v>
                </c:pt>
                <c:pt idx="23">
                  <c:v>43962</c:v>
                </c:pt>
                <c:pt idx="24">
                  <c:v>43993</c:v>
                </c:pt>
                <c:pt idx="25">
                  <c:v>44025</c:v>
                </c:pt>
                <c:pt idx="26">
                  <c:v>44054</c:v>
                </c:pt>
                <c:pt idx="27">
                  <c:v>44088</c:v>
                </c:pt>
                <c:pt idx="28">
                  <c:v>44116</c:v>
                </c:pt>
                <c:pt idx="29">
                  <c:v>44147</c:v>
                </c:pt>
                <c:pt idx="30">
                  <c:v>44179</c:v>
                </c:pt>
                <c:pt idx="31">
                  <c:v>44207</c:v>
                </c:pt>
                <c:pt idx="32">
                  <c:v>44238</c:v>
                </c:pt>
                <c:pt idx="33">
                  <c:v>44266</c:v>
                </c:pt>
              </c:numCache>
            </c:numRef>
          </c:cat>
          <c:val>
            <c:numRef>
              <c:f>Phony!$E$7:$E$40</c:f>
              <c:numCache>
                <c:formatCode>General</c:formatCode>
                <c:ptCount val="34"/>
                <c:pt idx="0">
                  <c:v>587</c:v>
                </c:pt>
                <c:pt idx="1">
                  <c:v>596</c:v>
                </c:pt>
                <c:pt idx="2">
                  <c:v>601</c:v>
                </c:pt>
                <c:pt idx="3">
                  <c:v>605</c:v>
                </c:pt>
                <c:pt idx="4">
                  <c:v>605</c:v>
                </c:pt>
                <c:pt idx="5">
                  <c:v>618</c:v>
                </c:pt>
                <c:pt idx="6">
                  <c:v>626</c:v>
                </c:pt>
                <c:pt idx="7">
                  <c:v>523</c:v>
                </c:pt>
                <c:pt idx="8">
                  <c:v>543</c:v>
                </c:pt>
                <c:pt idx="9">
                  <c:v>543</c:v>
                </c:pt>
                <c:pt idx="10">
                  <c:v>551</c:v>
                </c:pt>
                <c:pt idx="11">
                  <c:v>557</c:v>
                </c:pt>
                <c:pt idx="12">
                  <c:v>566</c:v>
                </c:pt>
                <c:pt idx="13">
                  <c:v>569</c:v>
                </c:pt>
                <c:pt idx="14">
                  <c:v>572</c:v>
                </c:pt>
                <c:pt idx="15">
                  <c:v>571</c:v>
                </c:pt>
                <c:pt idx="16">
                  <c:v>576</c:v>
                </c:pt>
                <c:pt idx="17">
                  <c:v>585</c:v>
                </c:pt>
                <c:pt idx="18">
                  <c:v>595</c:v>
                </c:pt>
                <c:pt idx="19">
                  <c:v>524</c:v>
                </c:pt>
                <c:pt idx="20">
                  <c:v>530</c:v>
                </c:pt>
                <c:pt idx="21">
                  <c:v>539</c:v>
                </c:pt>
                <c:pt idx="22">
                  <c:v>541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551</c:v>
                </c:pt>
                <c:pt idx="27">
                  <c:v>551</c:v>
                </c:pt>
                <c:pt idx="28">
                  <c:v>552</c:v>
                </c:pt>
                <c:pt idx="29">
                  <c:v>552</c:v>
                </c:pt>
                <c:pt idx="30">
                  <c:v>553</c:v>
                </c:pt>
                <c:pt idx="31">
                  <c:v>476</c:v>
                </c:pt>
                <c:pt idx="32">
                  <c:v>489</c:v>
                </c:pt>
                <c:pt idx="33">
                  <c:v>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D6-47AF-8554-41A40C3D0FAB}"/>
            </c:ext>
          </c:extLst>
        </c:ser>
        <c:ser>
          <c:idx val="3"/>
          <c:order val="3"/>
          <c:tx>
            <c:v>Annual non-retirees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76200" cap="flat" cmpd="sng" algn="ctr">
              <a:solidFill>
                <a:schemeClr val="accent4">
                  <a:shade val="95000"/>
                </a:schemeClr>
              </a:solidFill>
              <a:miter lim="800000"/>
            </a:ln>
            <a:effectLst/>
          </c:spPr>
          <c:invertIfNegative val="0"/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76200" cap="flat" cmpd="sng" algn="ctr">
                <a:solidFill>
                  <a:schemeClr val="accent4">
                    <a:shade val="95000"/>
                  </a:schemeClr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C0-4BB5-B201-795D51093BE8}"/>
              </c:ext>
            </c:extLst>
          </c:dPt>
          <c:cat>
            <c:numRef>
              <c:f>Phony!$A$7:$A$40</c:f>
              <c:numCache>
                <c:formatCode>[$-409]d\-mmm\-yy;@</c:formatCode>
                <c:ptCount val="34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43566</c:v>
                </c:pt>
                <c:pt idx="11">
                  <c:v>43598</c:v>
                </c:pt>
                <c:pt idx="12">
                  <c:v>43627</c:v>
                </c:pt>
                <c:pt idx="13">
                  <c:v>43657</c:v>
                </c:pt>
                <c:pt idx="14">
                  <c:v>43689</c:v>
                </c:pt>
                <c:pt idx="15">
                  <c:v>43719</c:v>
                </c:pt>
                <c:pt idx="16">
                  <c:v>43752</c:v>
                </c:pt>
                <c:pt idx="17">
                  <c:v>43782</c:v>
                </c:pt>
                <c:pt idx="18">
                  <c:v>43810</c:v>
                </c:pt>
                <c:pt idx="19">
                  <c:v>43843</c:v>
                </c:pt>
                <c:pt idx="20">
                  <c:v>43872</c:v>
                </c:pt>
                <c:pt idx="21">
                  <c:v>43906</c:v>
                </c:pt>
                <c:pt idx="22">
                  <c:v>43934</c:v>
                </c:pt>
                <c:pt idx="23">
                  <c:v>43962</c:v>
                </c:pt>
                <c:pt idx="24">
                  <c:v>43993</c:v>
                </c:pt>
                <c:pt idx="25">
                  <c:v>44025</c:v>
                </c:pt>
                <c:pt idx="26">
                  <c:v>44054</c:v>
                </c:pt>
                <c:pt idx="27">
                  <c:v>44088</c:v>
                </c:pt>
                <c:pt idx="28">
                  <c:v>44116</c:v>
                </c:pt>
                <c:pt idx="29">
                  <c:v>44147</c:v>
                </c:pt>
                <c:pt idx="30">
                  <c:v>44179</c:v>
                </c:pt>
                <c:pt idx="31">
                  <c:v>44207</c:v>
                </c:pt>
                <c:pt idx="32">
                  <c:v>44238</c:v>
                </c:pt>
                <c:pt idx="33">
                  <c:v>44266</c:v>
                </c:pt>
              </c:numCache>
            </c:numRef>
          </c:cat>
          <c:val>
            <c:numRef>
              <c:f>Phony!$N$7:$N$40</c:f>
              <c:numCache>
                <c:formatCode>#,##0</c:formatCode>
                <c:ptCount val="34"/>
                <c:pt idx="0">
                  <c:v>375</c:v>
                </c:pt>
                <c:pt idx="1">
                  <c:v>382</c:v>
                </c:pt>
                <c:pt idx="2">
                  <c:v>386</c:v>
                </c:pt>
                <c:pt idx="3">
                  <c:v>387</c:v>
                </c:pt>
                <c:pt idx="4">
                  <c:v>389</c:v>
                </c:pt>
                <c:pt idx="5">
                  <c:v>393</c:v>
                </c:pt>
                <c:pt idx="6">
                  <c:v>402</c:v>
                </c:pt>
                <c:pt idx="7">
                  <c:v>326</c:v>
                </c:pt>
                <c:pt idx="8">
                  <c:v>339</c:v>
                </c:pt>
                <c:pt idx="9">
                  <c:v>339</c:v>
                </c:pt>
                <c:pt idx="10">
                  <c:v>342</c:v>
                </c:pt>
                <c:pt idx="11">
                  <c:v>346</c:v>
                </c:pt>
                <c:pt idx="12">
                  <c:v>350</c:v>
                </c:pt>
                <c:pt idx="13">
                  <c:v>349</c:v>
                </c:pt>
                <c:pt idx="14">
                  <c:v>352</c:v>
                </c:pt>
                <c:pt idx="15">
                  <c:v>356</c:v>
                </c:pt>
                <c:pt idx="16">
                  <c:v>354</c:v>
                </c:pt>
                <c:pt idx="17">
                  <c:v>362</c:v>
                </c:pt>
                <c:pt idx="18">
                  <c:v>368</c:v>
                </c:pt>
                <c:pt idx="19">
                  <c:v>319</c:v>
                </c:pt>
                <c:pt idx="20">
                  <c:v>325</c:v>
                </c:pt>
                <c:pt idx="21">
                  <c:v>333</c:v>
                </c:pt>
                <c:pt idx="22">
                  <c:v>334</c:v>
                </c:pt>
                <c:pt idx="23">
                  <c:v>338</c:v>
                </c:pt>
                <c:pt idx="24">
                  <c:v>337</c:v>
                </c:pt>
                <c:pt idx="25">
                  <c:v>336</c:v>
                </c:pt>
                <c:pt idx="26">
                  <c:v>337</c:v>
                </c:pt>
                <c:pt idx="27">
                  <c:v>336</c:v>
                </c:pt>
                <c:pt idx="28">
                  <c:v>336</c:v>
                </c:pt>
                <c:pt idx="29">
                  <c:v>337</c:v>
                </c:pt>
                <c:pt idx="30">
                  <c:v>341</c:v>
                </c:pt>
                <c:pt idx="31">
                  <c:v>290</c:v>
                </c:pt>
                <c:pt idx="32">
                  <c:v>302</c:v>
                </c:pt>
                <c:pt idx="33">
                  <c:v>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D6-47AF-8554-41A40C3D0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20544"/>
        <c:axId val="43822080"/>
      </c:barChart>
      <c:dateAx>
        <c:axId val="43820544"/>
        <c:scaling>
          <c:orientation val="minMax"/>
          <c:max val="44275"/>
          <c:min val="43169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2080"/>
        <c:crosses val="autoZero"/>
        <c:auto val="0"/>
        <c:lblOffset val="100"/>
        <c:baseTimeUnit val="days"/>
      </c:dateAx>
      <c:valAx>
        <c:axId val="438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67255828067464"/>
          <c:y val="0.10370510130680732"/>
          <c:w val="0.53945389990709136"/>
          <c:h val="3.415202538717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OSURA Membership</a:t>
            </a:r>
          </a:p>
        </c:rich>
      </c:tx>
      <c:overlay val="0"/>
      <c:spPr>
        <a:noFill/>
        <a:ln w="57150">
          <a:solidFill>
            <a:schemeClr val="tx1">
              <a:lumMod val="15000"/>
              <a:lumOff val="85000"/>
            </a:scheme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971234700961992E-2"/>
          <c:y val="5.05879700704421E-2"/>
          <c:w val="0.9219520317366936"/>
          <c:h val="0.78852319254968017"/>
        </c:manualLayout>
      </c:layout>
      <c:barChart>
        <c:barDir val="col"/>
        <c:grouping val="stacked"/>
        <c:varyColors val="0"/>
        <c:ser>
          <c:idx val="0"/>
          <c:order val="0"/>
          <c:tx>
            <c:v>Lifetime retirees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76200" cap="sq" cmpd="sng" algn="ctr">
              <a:solidFill>
                <a:schemeClr val="accent1">
                  <a:shade val="95000"/>
                </a:schemeClr>
              </a:solidFill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76200" cap="sq" cmpd="sng" algn="ctr">
                <a:solidFill>
                  <a:schemeClr val="accent1">
                    <a:shade val="95000"/>
                  </a:schemeClr>
                </a:solidFill>
                <a:beve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3B-4065-9ECD-58C22BAED8B1}"/>
              </c:ext>
            </c:extLst>
          </c:dPt>
          <c:cat>
            <c:numRef>
              <c:f>Data!$A$7:$A$33</c:f>
              <c:numCache>
                <c:formatCode>[$-409]d\-mmm\-yy;@</c:formatCode>
                <c:ptCount val="27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43549</c:v>
                </c:pt>
                <c:pt idx="11">
                  <c:v>43566</c:v>
                </c:pt>
                <c:pt idx="12">
                  <c:v>43598</c:v>
                </c:pt>
                <c:pt idx="13">
                  <c:v>43627</c:v>
                </c:pt>
                <c:pt idx="14">
                  <c:v>43657</c:v>
                </c:pt>
                <c:pt idx="15">
                  <c:v>43689</c:v>
                </c:pt>
                <c:pt idx="16">
                  <c:v>43719</c:v>
                </c:pt>
                <c:pt idx="17">
                  <c:v>43752</c:v>
                </c:pt>
                <c:pt idx="18">
                  <c:v>43782</c:v>
                </c:pt>
                <c:pt idx="19">
                  <c:v>43810</c:v>
                </c:pt>
                <c:pt idx="20">
                  <c:v>43843</c:v>
                </c:pt>
                <c:pt idx="21">
                  <c:v>43872</c:v>
                </c:pt>
                <c:pt idx="22">
                  <c:v>43906</c:v>
                </c:pt>
                <c:pt idx="23">
                  <c:v>43934</c:v>
                </c:pt>
                <c:pt idx="24">
                  <c:v>43962</c:v>
                </c:pt>
                <c:pt idx="25">
                  <c:v>43993</c:v>
                </c:pt>
                <c:pt idx="26">
                  <c:v>44025</c:v>
                </c:pt>
              </c:numCache>
            </c:numRef>
          </c:cat>
          <c:val>
            <c:numRef>
              <c:f>Data!$B$7:$B$33</c:f>
              <c:numCache>
                <c:formatCode>General</c:formatCode>
                <c:ptCount val="27"/>
                <c:pt idx="0">
                  <c:v>1019</c:v>
                </c:pt>
                <c:pt idx="1">
                  <c:v>1017</c:v>
                </c:pt>
                <c:pt idx="2">
                  <c:v>1016</c:v>
                </c:pt>
                <c:pt idx="3">
                  <c:v>1015</c:v>
                </c:pt>
                <c:pt idx="4">
                  <c:v>1011</c:v>
                </c:pt>
                <c:pt idx="5">
                  <c:v>1009</c:v>
                </c:pt>
                <c:pt idx="6">
                  <c:v>1000</c:v>
                </c:pt>
                <c:pt idx="7">
                  <c:v>987</c:v>
                </c:pt>
                <c:pt idx="8">
                  <c:v>996</c:v>
                </c:pt>
                <c:pt idx="9">
                  <c:v>996</c:v>
                </c:pt>
                <c:pt idx="10">
                  <c:v>995</c:v>
                </c:pt>
                <c:pt idx="11">
                  <c:v>994</c:v>
                </c:pt>
                <c:pt idx="12">
                  <c:v>991</c:v>
                </c:pt>
                <c:pt idx="13">
                  <c:v>990</c:v>
                </c:pt>
                <c:pt idx="14">
                  <c:v>989</c:v>
                </c:pt>
                <c:pt idx="15">
                  <c:v>985</c:v>
                </c:pt>
                <c:pt idx="16">
                  <c:v>980</c:v>
                </c:pt>
                <c:pt idx="17">
                  <c:v>974</c:v>
                </c:pt>
                <c:pt idx="18">
                  <c:v>975</c:v>
                </c:pt>
                <c:pt idx="19">
                  <c:v>974</c:v>
                </c:pt>
                <c:pt idx="20">
                  <c:v>974</c:v>
                </c:pt>
                <c:pt idx="21">
                  <c:v>973</c:v>
                </c:pt>
                <c:pt idx="22">
                  <c:v>973</c:v>
                </c:pt>
                <c:pt idx="23">
                  <c:v>973</c:v>
                </c:pt>
                <c:pt idx="24">
                  <c:v>969</c:v>
                </c:pt>
                <c:pt idx="25">
                  <c:v>967</c:v>
                </c:pt>
                <c:pt idx="26">
                  <c:v>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B-4065-9ECD-58C22BAED8B1}"/>
            </c:ext>
          </c:extLst>
        </c:ser>
        <c:ser>
          <c:idx val="1"/>
          <c:order val="1"/>
          <c:tx>
            <c:v>Lifetime non-retirees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50800" cap="flat" cmpd="sng" algn="ctr">
              <a:solidFill>
                <a:schemeClr val="accent2">
                  <a:shade val="95000"/>
                </a:schemeClr>
              </a:solidFill>
              <a:miter lim="800000"/>
            </a:ln>
            <a:effectLst/>
          </c:spPr>
          <c:invertIfNegative val="0"/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A3B-4065-9ECD-58C22BAED8B1}"/>
              </c:ext>
            </c:extLst>
          </c:dPt>
          <c:cat>
            <c:numRef>
              <c:f>Data!$A$7:$A$33</c:f>
              <c:numCache>
                <c:formatCode>[$-409]d\-mmm\-yy;@</c:formatCode>
                <c:ptCount val="27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43549</c:v>
                </c:pt>
                <c:pt idx="11">
                  <c:v>43566</c:v>
                </c:pt>
                <c:pt idx="12">
                  <c:v>43598</c:v>
                </c:pt>
                <c:pt idx="13">
                  <c:v>43627</c:v>
                </c:pt>
                <c:pt idx="14">
                  <c:v>43657</c:v>
                </c:pt>
                <c:pt idx="15">
                  <c:v>43689</c:v>
                </c:pt>
                <c:pt idx="16">
                  <c:v>43719</c:v>
                </c:pt>
                <c:pt idx="17">
                  <c:v>43752</c:v>
                </c:pt>
                <c:pt idx="18">
                  <c:v>43782</c:v>
                </c:pt>
                <c:pt idx="19">
                  <c:v>43810</c:v>
                </c:pt>
                <c:pt idx="20">
                  <c:v>43843</c:v>
                </c:pt>
                <c:pt idx="21">
                  <c:v>43872</c:v>
                </c:pt>
                <c:pt idx="22">
                  <c:v>43906</c:v>
                </c:pt>
                <c:pt idx="23">
                  <c:v>43934</c:v>
                </c:pt>
                <c:pt idx="24">
                  <c:v>43962</c:v>
                </c:pt>
                <c:pt idx="25">
                  <c:v>43993</c:v>
                </c:pt>
                <c:pt idx="26">
                  <c:v>44025</c:v>
                </c:pt>
              </c:numCache>
            </c:numRef>
          </c:cat>
          <c:val>
            <c:numRef>
              <c:f>Data!$C$7:$C$33</c:f>
              <c:numCache>
                <c:formatCode>General</c:formatCode>
                <c:ptCount val="27"/>
                <c:pt idx="0">
                  <c:v>679</c:v>
                </c:pt>
                <c:pt idx="1">
                  <c:v>672</c:v>
                </c:pt>
                <c:pt idx="2">
                  <c:v>671</c:v>
                </c:pt>
                <c:pt idx="3">
                  <c:v>668</c:v>
                </c:pt>
                <c:pt idx="4">
                  <c:v>665</c:v>
                </c:pt>
                <c:pt idx="5">
                  <c:v>664</c:v>
                </c:pt>
                <c:pt idx="6">
                  <c:v>658</c:v>
                </c:pt>
                <c:pt idx="7">
                  <c:v>649</c:v>
                </c:pt>
                <c:pt idx="8">
                  <c:v>652</c:v>
                </c:pt>
                <c:pt idx="9">
                  <c:v>652</c:v>
                </c:pt>
                <c:pt idx="10">
                  <c:v>651</c:v>
                </c:pt>
                <c:pt idx="11">
                  <c:v>650</c:v>
                </c:pt>
                <c:pt idx="12">
                  <c:v>650</c:v>
                </c:pt>
                <c:pt idx="13">
                  <c:v>649</c:v>
                </c:pt>
                <c:pt idx="14">
                  <c:v>648</c:v>
                </c:pt>
                <c:pt idx="15">
                  <c:v>647</c:v>
                </c:pt>
                <c:pt idx="16">
                  <c:v>645</c:v>
                </c:pt>
                <c:pt idx="17">
                  <c:v>636</c:v>
                </c:pt>
                <c:pt idx="18">
                  <c:v>636</c:v>
                </c:pt>
                <c:pt idx="19">
                  <c:v>635</c:v>
                </c:pt>
                <c:pt idx="20">
                  <c:v>633</c:v>
                </c:pt>
                <c:pt idx="21">
                  <c:v>632</c:v>
                </c:pt>
                <c:pt idx="22">
                  <c:v>632</c:v>
                </c:pt>
                <c:pt idx="23">
                  <c:v>631</c:v>
                </c:pt>
                <c:pt idx="24">
                  <c:v>626</c:v>
                </c:pt>
                <c:pt idx="25">
                  <c:v>625</c:v>
                </c:pt>
                <c:pt idx="26">
                  <c:v>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3B-4065-9ECD-58C22BAED8B1}"/>
            </c:ext>
          </c:extLst>
        </c:ser>
        <c:ser>
          <c:idx val="2"/>
          <c:order val="2"/>
          <c:tx>
            <c:v>Annual retirees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34925" cap="flat" cmpd="sng" algn="ctr">
              <a:solidFill>
                <a:schemeClr val="accent3">
                  <a:shade val="95000"/>
                </a:schemeClr>
              </a:solidFill>
              <a:miter lim="800000"/>
            </a:ln>
            <a:effectLst/>
          </c:spPr>
          <c:invertIfNegative val="0"/>
          <c:cat>
            <c:numRef>
              <c:f>Data!$A$7:$A$33</c:f>
              <c:numCache>
                <c:formatCode>[$-409]d\-mmm\-yy;@</c:formatCode>
                <c:ptCount val="27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43549</c:v>
                </c:pt>
                <c:pt idx="11">
                  <c:v>43566</c:v>
                </c:pt>
                <c:pt idx="12">
                  <c:v>43598</c:v>
                </c:pt>
                <c:pt idx="13">
                  <c:v>43627</c:v>
                </c:pt>
                <c:pt idx="14">
                  <c:v>43657</c:v>
                </c:pt>
                <c:pt idx="15">
                  <c:v>43689</c:v>
                </c:pt>
                <c:pt idx="16">
                  <c:v>43719</c:v>
                </c:pt>
                <c:pt idx="17">
                  <c:v>43752</c:v>
                </c:pt>
                <c:pt idx="18">
                  <c:v>43782</c:v>
                </c:pt>
                <c:pt idx="19">
                  <c:v>43810</c:v>
                </c:pt>
                <c:pt idx="20">
                  <c:v>43843</c:v>
                </c:pt>
                <c:pt idx="21">
                  <c:v>43872</c:v>
                </c:pt>
                <c:pt idx="22">
                  <c:v>43906</c:v>
                </c:pt>
                <c:pt idx="23">
                  <c:v>43934</c:v>
                </c:pt>
                <c:pt idx="24">
                  <c:v>43962</c:v>
                </c:pt>
                <c:pt idx="25">
                  <c:v>43993</c:v>
                </c:pt>
                <c:pt idx="26">
                  <c:v>44025</c:v>
                </c:pt>
              </c:numCache>
            </c:numRef>
          </c:cat>
          <c:val>
            <c:numRef>
              <c:f>Data!$E$7:$E$33</c:f>
              <c:numCache>
                <c:formatCode>General</c:formatCode>
                <c:ptCount val="27"/>
                <c:pt idx="0">
                  <c:v>587</c:v>
                </c:pt>
                <c:pt idx="1">
                  <c:v>596</c:v>
                </c:pt>
                <c:pt idx="2">
                  <c:v>601</c:v>
                </c:pt>
                <c:pt idx="3">
                  <c:v>605</c:v>
                </c:pt>
                <c:pt idx="4">
                  <c:v>605</c:v>
                </c:pt>
                <c:pt idx="5">
                  <c:v>618</c:v>
                </c:pt>
                <c:pt idx="6">
                  <c:v>626</c:v>
                </c:pt>
                <c:pt idx="7">
                  <c:v>523</c:v>
                </c:pt>
                <c:pt idx="8">
                  <c:v>543</c:v>
                </c:pt>
                <c:pt idx="9">
                  <c:v>543</c:v>
                </c:pt>
                <c:pt idx="10">
                  <c:v>549</c:v>
                </c:pt>
                <c:pt idx="11">
                  <c:v>551</c:v>
                </c:pt>
                <c:pt idx="12">
                  <c:v>557</c:v>
                </c:pt>
                <c:pt idx="13">
                  <c:v>566</c:v>
                </c:pt>
                <c:pt idx="14">
                  <c:v>569</c:v>
                </c:pt>
                <c:pt idx="15">
                  <c:v>572</c:v>
                </c:pt>
                <c:pt idx="16">
                  <c:v>571</c:v>
                </c:pt>
                <c:pt idx="17">
                  <c:v>576</c:v>
                </c:pt>
                <c:pt idx="18">
                  <c:v>585</c:v>
                </c:pt>
                <c:pt idx="19">
                  <c:v>595</c:v>
                </c:pt>
                <c:pt idx="20">
                  <c:v>524</c:v>
                </c:pt>
                <c:pt idx="21">
                  <c:v>530</c:v>
                </c:pt>
                <c:pt idx="22">
                  <c:v>539</c:v>
                </c:pt>
                <c:pt idx="23">
                  <c:v>541</c:v>
                </c:pt>
                <c:pt idx="24">
                  <c:v>546</c:v>
                </c:pt>
                <c:pt idx="25">
                  <c:v>548</c:v>
                </c:pt>
                <c:pt idx="2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3B-4065-9ECD-58C22BAED8B1}"/>
            </c:ext>
          </c:extLst>
        </c:ser>
        <c:ser>
          <c:idx val="3"/>
          <c:order val="3"/>
          <c:tx>
            <c:v>Annual non-retirees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19050" cap="sq" cmpd="sng" algn="ctr">
              <a:solidFill>
                <a:schemeClr val="accent4">
                  <a:shade val="95000"/>
                </a:schemeClr>
              </a:solidFill>
              <a:miter lim="800000"/>
            </a:ln>
            <a:effectLst/>
          </c:spPr>
          <c:invertIfNegative val="0"/>
          <c:cat>
            <c:numRef>
              <c:f>Data!$A$7:$A$33</c:f>
              <c:numCache>
                <c:formatCode>[$-409]d\-mmm\-yy;@</c:formatCode>
                <c:ptCount val="27"/>
                <c:pt idx="0">
                  <c:v>43172</c:v>
                </c:pt>
                <c:pt idx="1">
                  <c:v>43210</c:v>
                </c:pt>
                <c:pt idx="2">
                  <c:v>43227</c:v>
                </c:pt>
                <c:pt idx="3">
                  <c:v>43263</c:v>
                </c:pt>
                <c:pt idx="4">
                  <c:v>43325</c:v>
                </c:pt>
                <c:pt idx="5">
                  <c:v>43384</c:v>
                </c:pt>
                <c:pt idx="6">
                  <c:v>43445</c:v>
                </c:pt>
                <c:pt idx="7">
                  <c:v>43479</c:v>
                </c:pt>
                <c:pt idx="8">
                  <c:v>43514</c:v>
                </c:pt>
                <c:pt idx="9">
                  <c:v>43535</c:v>
                </c:pt>
                <c:pt idx="10">
                  <c:v>43549</c:v>
                </c:pt>
                <c:pt idx="11">
                  <c:v>43566</c:v>
                </c:pt>
                <c:pt idx="12">
                  <c:v>43598</c:v>
                </c:pt>
                <c:pt idx="13">
                  <c:v>43627</c:v>
                </c:pt>
                <c:pt idx="14">
                  <c:v>43657</c:v>
                </c:pt>
                <c:pt idx="15">
                  <c:v>43689</c:v>
                </c:pt>
                <c:pt idx="16">
                  <c:v>43719</c:v>
                </c:pt>
                <c:pt idx="17">
                  <c:v>43752</c:v>
                </c:pt>
                <c:pt idx="18">
                  <c:v>43782</c:v>
                </c:pt>
                <c:pt idx="19">
                  <c:v>43810</c:v>
                </c:pt>
                <c:pt idx="20">
                  <c:v>43843</c:v>
                </c:pt>
                <c:pt idx="21">
                  <c:v>43872</c:v>
                </c:pt>
                <c:pt idx="22">
                  <c:v>43906</c:v>
                </c:pt>
                <c:pt idx="23">
                  <c:v>43934</c:v>
                </c:pt>
                <c:pt idx="24">
                  <c:v>43962</c:v>
                </c:pt>
                <c:pt idx="25">
                  <c:v>43993</c:v>
                </c:pt>
                <c:pt idx="26">
                  <c:v>44025</c:v>
                </c:pt>
              </c:numCache>
            </c:numRef>
          </c:cat>
          <c:val>
            <c:numRef>
              <c:f>Data!$F$7:$F$33</c:f>
              <c:numCache>
                <c:formatCode>General</c:formatCode>
                <c:ptCount val="27"/>
                <c:pt idx="0">
                  <c:v>428</c:v>
                </c:pt>
                <c:pt idx="1">
                  <c:v>435</c:v>
                </c:pt>
                <c:pt idx="2">
                  <c:v>439</c:v>
                </c:pt>
                <c:pt idx="3">
                  <c:v>440</c:v>
                </c:pt>
                <c:pt idx="4">
                  <c:v>442</c:v>
                </c:pt>
                <c:pt idx="5">
                  <c:v>446</c:v>
                </c:pt>
                <c:pt idx="6">
                  <c:v>455</c:v>
                </c:pt>
                <c:pt idx="7">
                  <c:v>379</c:v>
                </c:pt>
                <c:pt idx="8">
                  <c:v>392</c:v>
                </c:pt>
                <c:pt idx="9">
                  <c:v>392</c:v>
                </c:pt>
                <c:pt idx="10">
                  <c:v>392</c:v>
                </c:pt>
                <c:pt idx="11">
                  <c:v>395</c:v>
                </c:pt>
                <c:pt idx="12">
                  <c:v>399</c:v>
                </c:pt>
                <c:pt idx="13">
                  <c:v>403</c:v>
                </c:pt>
                <c:pt idx="14">
                  <c:v>402</c:v>
                </c:pt>
                <c:pt idx="15">
                  <c:v>405</c:v>
                </c:pt>
                <c:pt idx="16">
                  <c:v>409</c:v>
                </c:pt>
                <c:pt idx="17">
                  <c:v>407</c:v>
                </c:pt>
                <c:pt idx="18">
                  <c:v>415</c:v>
                </c:pt>
                <c:pt idx="19">
                  <c:v>421</c:v>
                </c:pt>
                <c:pt idx="20">
                  <c:v>372</c:v>
                </c:pt>
                <c:pt idx="21">
                  <c:v>378</c:v>
                </c:pt>
                <c:pt idx="22">
                  <c:v>386</c:v>
                </c:pt>
                <c:pt idx="23">
                  <c:v>387</c:v>
                </c:pt>
                <c:pt idx="24">
                  <c:v>391</c:v>
                </c:pt>
                <c:pt idx="25">
                  <c:v>390</c:v>
                </c:pt>
                <c:pt idx="26">
                  <c:v>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3B-4065-9ECD-58C22BAED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1"/>
        <c:overlap val="-13"/>
        <c:axId val="46352640"/>
        <c:axId val="46358528"/>
      </c:barChart>
      <c:dateAx>
        <c:axId val="46352640"/>
        <c:scaling>
          <c:orientation val="minMax"/>
          <c:max val="44056"/>
          <c:min val="43160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8528"/>
        <c:crosses val="autoZero"/>
        <c:auto val="1"/>
        <c:lblOffset val="100"/>
        <c:baseTimeUnit val="days"/>
      </c:dateAx>
      <c:valAx>
        <c:axId val="463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2640"/>
        <c:crosses val="autoZero"/>
        <c:crossBetween val="between"/>
      </c:valAx>
      <c:spPr>
        <a:noFill/>
        <a:ln w="6350"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4277073861910006"/>
          <c:y val="7.0755811830526177E-2"/>
          <c:w val="0.53788928710169859"/>
          <c:h val="3.4024630127373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571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758CBB7-95A9-45FB-9C84-0BF8505DFE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0.02843</cdr:x>
      <cdr:y>0.94146</cdr:y>
    </cdr:from>
    <cdr:to>
      <cdr:x>0.33481</cdr:x>
      <cdr:y>0.97561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5DD58AD-12C0-407C-9F98-706591736778}"/>
            </a:ext>
          </a:extLst>
        </cdr:cNvPr>
        <cdr:cNvSpPr txBox="1"/>
      </cdr:nvSpPr>
      <cdr:spPr>
        <a:xfrm xmlns:a="http://schemas.openxmlformats.org/drawingml/2006/main">
          <a:off x="245806" y="5907938"/>
          <a:ext cx="2649365" cy="214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e:\OSURA\membership\OSUAA summaries.xlsx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CD908EA-7546-4FD5-8EBA-0004DA1D63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0.10009</cdr:x>
      <cdr:y>0.94146</cdr:y>
    </cdr:from>
    <cdr:to>
      <cdr:x>0.42693</cdr:x>
      <cdr:y>0.98537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BB39F99-BAED-434B-9E29-9F8A3D92E010}"/>
            </a:ext>
          </a:extLst>
        </cdr:cNvPr>
        <cdr:cNvSpPr txBox="1"/>
      </cdr:nvSpPr>
      <cdr:spPr>
        <a:xfrm xmlns:a="http://schemas.openxmlformats.org/drawingml/2006/main">
          <a:off x="868004" y="5930081"/>
          <a:ext cx="2834456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e:\osura\Membership\OSUAA Summaries.xlsx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>
      <pane ySplit="3" topLeftCell="A26" activePane="bottomLeft" state="frozen"/>
      <selection pane="bottomLeft" activeCell="A41" sqref="A41:K41"/>
    </sheetView>
  </sheetViews>
  <sheetFormatPr defaultRowHeight="15" x14ac:dyDescent="0.25"/>
  <cols>
    <col min="1" max="1" width="10.5703125" customWidth="1"/>
    <col min="2" max="2" width="8.7109375" customWidth="1"/>
    <col min="3" max="4" width="8.85546875" customWidth="1"/>
    <col min="5" max="5" width="8.140625" customWidth="1"/>
    <col min="6" max="6" width="8.7109375" customWidth="1"/>
    <col min="7" max="7" width="7.42578125" customWidth="1"/>
    <col min="8" max="8" width="9.28515625" customWidth="1"/>
    <col min="9" max="9" width="8.5703125" customWidth="1"/>
    <col min="10" max="10" width="10.140625" customWidth="1"/>
    <col min="11" max="11" width="41.5703125" customWidth="1"/>
    <col min="12" max="12" width="9.42578125" customWidth="1"/>
  </cols>
  <sheetData>
    <row r="1" spans="1:30" x14ac:dyDescent="0.25">
      <c r="A1" t="s">
        <v>7</v>
      </c>
    </row>
    <row r="2" spans="1:30" x14ac:dyDescent="0.25">
      <c r="M2" t="s">
        <v>44</v>
      </c>
    </row>
    <row r="3" spans="1:30" ht="44.25" customHeight="1" x14ac:dyDescent="0.25">
      <c r="B3" s="2" t="s">
        <v>0</v>
      </c>
      <c r="C3" s="2" t="s">
        <v>1</v>
      </c>
      <c r="D3" s="2" t="s">
        <v>8</v>
      </c>
      <c r="E3" s="2" t="s">
        <v>2</v>
      </c>
      <c r="F3" s="2" t="s">
        <v>3</v>
      </c>
      <c r="G3" s="2" t="s">
        <v>9</v>
      </c>
      <c r="H3" s="2" t="s">
        <v>4</v>
      </c>
      <c r="I3" s="2" t="s">
        <v>5</v>
      </c>
      <c r="J3" s="2" t="s">
        <v>6</v>
      </c>
      <c r="K3" s="9" t="s">
        <v>10</v>
      </c>
      <c r="L3" s="1"/>
      <c r="M3" s="2" t="s">
        <v>0</v>
      </c>
      <c r="N3" s="2" t="s">
        <v>1</v>
      </c>
      <c r="O3" s="2" t="s">
        <v>8</v>
      </c>
      <c r="P3" s="2" t="s">
        <v>2</v>
      </c>
      <c r="Q3" s="2" t="s">
        <v>3</v>
      </c>
      <c r="R3" s="2" t="s">
        <v>9</v>
      </c>
      <c r="S3" s="2" t="s">
        <v>4</v>
      </c>
      <c r="T3" s="2" t="s">
        <v>5</v>
      </c>
      <c r="U3" s="2" t="s">
        <v>6</v>
      </c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B4" t="s">
        <v>22</v>
      </c>
      <c r="C4" s="2"/>
      <c r="D4" s="2"/>
      <c r="E4" s="2"/>
      <c r="F4" s="2"/>
      <c r="G4" s="2"/>
      <c r="H4" s="2"/>
      <c r="I4" s="2"/>
      <c r="J4" s="2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>
        <v>43100</v>
      </c>
      <c r="B5" s="3">
        <f>7+1012</f>
        <v>1019</v>
      </c>
      <c r="C5" s="3">
        <f>3+677</f>
        <v>680</v>
      </c>
      <c r="D5" s="3">
        <f>B5+C5</f>
        <v>1699</v>
      </c>
      <c r="E5" s="3">
        <f>576+5-23</f>
        <v>558</v>
      </c>
      <c r="F5" s="3">
        <f>412+3-11</f>
        <v>404</v>
      </c>
      <c r="G5" s="3">
        <f>E5+F5</f>
        <v>962</v>
      </c>
      <c r="H5" s="3">
        <f>B5+E5</f>
        <v>1577</v>
      </c>
      <c r="I5" s="3">
        <f>C5+F5</f>
        <v>1084</v>
      </c>
      <c r="J5" s="3">
        <f>D5+G5</f>
        <v>2661</v>
      </c>
      <c r="K5" s="5" t="s">
        <v>23</v>
      </c>
      <c r="L5" s="3" t="s">
        <v>39</v>
      </c>
    </row>
    <row r="6" spans="1:30" x14ac:dyDescent="0.25">
      <c r="A6" s="6">
        <v>43131</v>
      </c>
      <c r="B6" s="7">
        <f>7+1012</f>
        <v>1019</v>
      </c>
      <c r="C6" s="7">
        <f>3+677</f>
        <v>680</v>
      </c>
      <c r="D6" s="7">
        <f t="shared" ref="D6:D45" si="0">B6+C6</f>
        <v>1699</v>
      </c>
      <c r="E6" s="7">
        <f>597+5-23</f>
        <v>579</v>
      </c>
      <c r="F6" s="7">
        <f>432+3-11</f>
        <v>424</v>
      </c>
      <c r="G6" s="7">
        <f t="shared" ref="G6:G45" si="1">E6+F6</f>
        <v>1003</v>
      </c>
      <c r="H6" s="7">
        <f t="shared" ref="H6:H45" si="2">B6+E6</f>
        <v>1598</v>
      </c>
      <c r="I6" s="7">
        <f t="shared" ref="I6:I45" si="3">C6+F6</f>
        <v>1104</v>
      </c>
      <c r="J6" s="7">
        <f t="shared" ref="J6:J45" si="4">D6+G6</f>
        <v>2702</v>
      </c>
      <c r="K6" s="8" t="s">
        <v>23</v>
      </c>
      <c r="L6" s="3" t="s">
        <v>38</v>
      </c>
    </row>
    <row r="7" spans="1:30" x14ac:dyDescent="0.25">
      <c r="A7" s="1">
        <v>43172</v>
      </c>
      <c r="B7" s="3">
        <f>8+1011</f>
        <v>1019</v>
      </c>
      <c r="C7" s="3">
        <f>4+675</f>
        <v>679</v>
      </c>
      <c r="D7" s="3">
        <f t="shared" si="0"/>
        <v>1698</v>
      </c>
      <c r="E7" s="3">
        <f>608+5-26</f>
        <v>587</v>
      </c>
      <c r="F7" s="3">
        <f>437+3-12</f>
        <v>428</v>
      </c>
      <c r="G7" s="3">
        <f t="shared" si="1"/>
        <v>1015</v>
      </c>
      <c r="H7" s="3">
        <f t="shared" si="2"/>
        <v>1606</v>
      </c>
      <c r="I7" s="3">
        <f t="shared" si="3"/>
        <v>1107</v>
      </c>
      <c r="J7" s="3">
        <f t="shared" si="4"/>
        <v>2713</v>
      </c>
      <c r="K7" s="5" t="s">
        <v>11</v>
      </c>
      <c r="L7" s="3"/>
    </row>
    <row r="8" spans="1:30" x14ac:dyDescent="0.25">
      <c r="A8" s="1">
        <v>43210</v>
      </c>
      <c r="B8" s="3">
        <f>8+1009</f>
        <v>1017</v>
      </c>
      <c r="C8" s="3">
        <f>4+668</f>
        <v>672</v>
      </c>
      <c r="D8" s="3">
        <f t="shared" si="0"/>
        <v>1689</v>
      </c>
      <c r="E8" s="3">
        <f>619+5-28</f>
        <v>596</v>
      </c>
      <c r="F8" s="3">
        <f>445+3-13</f>
        <v>435</v>
      </c>
      <c r="G8" s="3">
        <f t="shared" si="1"/>
        <v>1031</v>
      </c>
      <c r="H8" s="3">
        <f t="shared" si="2"/>
        <v>1613</v>
      </c>
      <c r="I8" s="3">
        <f t="shared" si="3"/>
        <v>1107</v>
      </c>
      <c r="J8" s="3">
        <f t="shared" si="4"/>
        <v>2720</v>
      </c>
      <c r="K8" s="5" t="s">
        <v>12</v>
      </c>
      <c r="L8" s="3">
        <f>D8-D7</f>
        <v>-9</v>
      </c>
    </row>
    <row r="9" spans="1:30" x14ac:dyDescent="0.25">
      <c r="A9" s="1">
        <v>43227</v>
      </c>
      <c r="B9" s="3">
        <f>8+1008</f>
        <v>1016</v>
      </c>
      <c r="C9" s="3">
        <f>4+667</f>
        <v>671</v>
      </c>
      <c r="D9" s="3">
        <f t="shared" si="0"/>
        <v>1687</v>
      </c>
      <c r="E9" s="3">
        <f>627+5-31</f>
        <v>601</v>
      </c>
      <c r="F9" s="3">
        <f>451+3-15</f>
        <v>439</v>
      </c>
      <c r="G9" s="3">
        <f t="shared" si="1"/>
        <v>1040</v>
      </c>
      <c r="H9" s="3">
        <f t="shared" si="2"/>
        <v>1617</v>
      </c>
      <c r="I9" s="3">
        <f t="shared" si="3"/>
        <v>1110</v>
      </c>
      <c r="J9" s="3">
        <f t="shared" si="4"/>
        <v>2727</v>
      </c>
      <c r="K9" s="5" t="s">
        <v>13</v>
      </c>
      <c r="L9" s="3">
        <f t="shared" ref="L9:L31" si="5">D9-D8</f>
        <v>-2</v>
      </c>
    </row>
    <row r="10" spans="1:30" x14ac:dyDescent="0.25">
      <c r="A10" s="1">
        <v>43263</v>
      </c>
      <c r="B10" s="3">
        <f>8+1007</f>
        <v>1015</v>
      </c>
      <c r="C10" s="3">
        <f>4+664</f>
        <v>668</v>
      </c>
      <c r="D10" s="3">
        <f t="shared" si="0"/>
        <v>1683</v>
      </c>
      <c r="E10" s="3">
        <f>631+5-31</f>
        <v>605</v>
      </c>
      <c r="F10" s="3">
        <f>452+3-15</f>
        <v>440</v>
      </c>
      <c r="G10" s="3">
        <f t="shared" si="1"/>
        <v>1045</v>
      </c>
      <c r="H10" s="3">
        <f t="shared" si="2"/>
        <v>1620</v>
      </c>
      <c r="I10" s="3">
        <f t="shared" si="3"/>
        <v>1108</v>
      </c>
      <c r="J10" s="3">
        <f t="shared" si="4"/>
        <v>2728</v>
      </c>
      <c r="K10" s="5" t="s">
        <v>14</v>
      </c>
      <c r="L10" s="3">
        <f t="shared" si="5"/>
        <v>-4</v>
      </c>
    </row>
    <row r="11" spans="1:30" x14ac:dyDescent="0.25">
      <c r="A11" s="1">
        <v>43325</v>
      </c>
      <c r="B11" s="3">
        <f>8+1003</f>
        <v>1011</v>
      </c>
      <c r="C11" s="3">
        <f>4+661</f>
        <v>665</v>
      </c>
      <c r="D11" s="3">
        <f t="shared" si="0"/>
        <v>1676</v>
      </c>
      <c r="E11" s="3">
        <f>632+0-27</f>
        <v>605</v>
      </c>
      <c r="F11" s="3">
        <f>456+0-14</f>
        <v>442</v>
      </c>
      <c r="G11" s="3">
        <f t="shared" si="1"/>
        <v>1047</v>
      </c>
      <c r="H11" s="3">
        <f t="shared" si="2"/>
        <v>1616</v>
      </c>
      <c r="I11" s="3">
        <f t="shared" si="3"/>
        <v>1107</v>
      </c>
      <c r="J11" s="3">
        <f t="shared" si="4"/>
        <v>2723</v>
      </c>
      <c r="K11" s="5" t="s">
        <v>15</v>
      </c>
      <c r="L11" s="3">
        <f t="shared" si="5"/>
        <v>-7</v>
      </c>
    </row>
    <row r="12" spans="1:30" x14ac:dyDescent="0.25">
      <c r="A12" s="1">
        <v>43384</v>
      </c>
      <c r="B12" s="3">
        <v>1009</v>
      </c>
      <c r="C12" s="3">
        <v>664</v>
      </c>
      <c r="D12" s="3">
        <f t="shared" si="0"/>
        <v>1673</v>
      </c>
      <c r="E12" s="3">
        <v>618</v>
      </c>
      <c r="F12" s="3">
        <v>446</v>
      </c>
      <c r="G12" s="3">
        <f t="shared" si="1"/>
        <v>1064</v>
      </c>
      <c r="H12" s="3">
        <f t="shared" si="2"/>
        <v>1627</v>
      </c>
      <c r="I12" s="3">
        <f t="shared" si="3"/>
        <v>1110</v>
      </c>
      <c r="J12" s="3">
        <f t="shared" si="4"/>
        <v>2737</v>
      </c>
      <c r="K12" s="5" t="s">
        <v>16</v>
      </c>
      <c r="L12" s="3">
        <f t="shared" si="5"/>
        <v>-3</v>
      </c>
    </row>
    <row r="13" spans="1:30" x14ac:dyDescent="0.25">
      <c r="A13" s="1">
        <v>43445</v>
      </c>
      <c r="B13" s="3">
        <v>1000</v>
      </c>
      <c r="C13" s="3">
        <v>658</v>
      </c>
      <c r="D13" s="3">
        <f t="shared" si="0"/>
        <v>1658</v>
      </c>
      <c r="E13" s="3">
        <v>626</v>
      </c>
      <c r="F13" s="3">
        <v>455</v>
      </c>
      <c r="G13" s="3">
        <f t="shared" si="1"/>
        <v>1081</v>
      </c>
      <c r="H13" s="3">
        <f t="shared" si="2"/>
        <v>1626</v>
      </c>
      <c r="I13" s="3">
        <f t="shared" si="3"/>
        <v>1113</v>
      </c>
      <c r="J13" s="3">
        <f t="shared" si="4"/>
        <v>2739</v>
      </c>
      <c r="K13" s="5" t="s">
        <v>17</v>
      </c>
      <c r="L13" s="3">
        <f t="shared" si="5"/>
        <v>-15</v>
      </c>
    </row>
    <row r="14" spans="1:30" x14ac:dyDescent="0.25">
      <c r="A14" s="1">
        <v>43479</v>
      </c>
      <c r="B14" s="3">
        <v>987</v>
      </c>
      <c r="C14" s="3">
        <v>649</v>
      </c>
      <c r="D14" s="3">
        <f t="shared" si="0"/>
        <v>1636</v>
      </c>
      <c r="E14" s="3">
        <v>523</v>
      </c>
      <c r="F14" s="3">
        <v>379</v>
      </c>
      <c r="G14" s="3">
        <f t="shared" si="1"/>
        <v>902</v>
      </c>
      <c r="H14" s="3">
        <f t="shared" si="2"/>
        <v>1510</v>
      </c>
      <c r="I14" s="3">
        <f t="shared" si="3"/>
        <v>1028</v>
      </c>
      <c r="J14" s="3">
        <f t="shared" si="4"/>
        <v>2538</v>
      </c>
      <c r="K14" s="5" t="s">
        <v>18</v>
      </c>
      <c r="L14" s="3">
        <f t="shared" si="5"/>
        <v>-22</v>
      </c>
    </row>
    <row r="15" spans="1:30" x14ac:dyDescent="0.25">
      <c r="A15" s="1">
        <v>43514</v>
      </c>
      <c r="B15" s="3">
        <v>996</v>
      </c>
      <c r="C15" s="3">
        <v>652</v>
      </c>
      <c r="D15" s="3">
        <f t="shared" ref="D15" si="6">B15+C15</f>
        <v>1648</v>
      </c>
      <c r="E15" s="3">
        <v>543</v>
      </c>
      <c r="F15" s="3">
        <v>392</v>
      </c>
      <c r="G15" s="3">
        <f t="shared" ref="G15" si="7">E15+F15</f>
        <v>935</v>
      </c>
      <c r="H15" s="3">
        <f t="shared" ref="H15" si="8">B15+E15</f>
        <v>1539</v>
      </c>
      <c r="I15" s="3">
        <f t="shared" ref="I15" si="9">C15+F15</f>
        <v>1044</v>
      </c>
      <c r="J15" s="3">
        <f t="shared" ref="J15" si="10">D15+G15</f>
        <v>2583</v>
      </c>
      <c r="K15" s="5" t="s">
        <v>21</v>
      </c>
      <c r="L15" s="3">
        <f t="shared" si="5"/>
        <v>12</v>
      </c>
    </row>
    <row r="16" spans="1:30" x14ac:dyDescent="0.25">
      <c r="A16" s="1">
        <v>43535</v>
      </c>
      <c r="B16" s="3">
        <v>996</v>
      </c>
      <c r="C16" s="3">
        <v>652</v>
      </c>
      <c r="D16" s="3">
        <f t="shared" si="0"/>
        <v>1648</v>
      </c>
      <c r="E16" s="3">
        <v>543</v>
      </c>
      <c r="F16" s="3">
        <v>392</v>
      </c>
      <c r="G16" s="3">
        <f t="shared" si="1"/>
        <v>935</v>
      </c>
      <c r="H16" s="3">
        <f t="shared" si="2"/>
        <v>1539</v>
      </c>
      <c r="I16" s="3">
        <f t="shared" si="3"/>
        <v>1044</v>
      </c>
      <c r="J16" s="3">
        <f t="shared" si="4"/>
        <v>2583</v>
      </c>
      <c r="K16" s="5" t="s">
        <v>20</v>
      </c>
      <c r="L16" s="3">
        <f t="shared" si="5"/>
        <v>0</v>
      </c>
      <c r="M16">
        <f>B16-B7</f>
        <v>-23</v>
      </c>
      <c r="N16">
        <f t="shared" ref="N16:U16" si="11">C16-C7</f>
        <v>-27</v>
      </c>
      <c r="O16" s="12">
        <f t="shared" si="11"/>
        <v>-50</v>
      </c>
      <c r="P16">
        <f t="shared" si="11"/>
        <v>-44</v>
      </c>
      <c r="Q16">
        <f t="shared" si="11"/>
        <v>-36</v>
      </c>
      <c r="R16" s="12">
        <f t="shared" si="11"/>
        <v>-80</v>
      </c>
      <c r="S16">
        <f t="shared" si="11"/>
        <v>-67</v>
      </c>
      <c r="T16">
        <f t="shared" si="11"/>
        <v>-63</v>
      </c>
      <c r="U16" s="12">
        <f t="shared" si="11"/>
        <v>-130</v>
      </c>
    </row>
    <row r="17" spans="1:21" x14ac:dyDescent="0.25">
      <c r="A17" s="1">
        <v>43549</v>
      </c>
      <c r="B17" s="3">
        <v>995</v>
      </c>
      <c r="C17" s="3">
        <v>651</v>
      </c>
      <c r="D17" s="3">
        <f t="shared" ref="D17" si="12">B17+C17</f>
        <v>1646</v>
      </c>
      <c r="E17" s="3">
        <v>549</v>
      </c>
      <c r="F17" s="3">
        <v>392</v>
      </c>
      <c r="G17" s="3">
        <f t="shared" ref="G17" si="13">E17+F17</f>
        <v>941</v>
      </c>
      <c r="H17" s="3">
        <f t="shared" ref="H17" si="14">B17+E17</f>
        <v>1544</v>
      </c>
      <c r="I17" s="3">
        <f t="shared" ref="I17" si="15">C17+F17</f>
        <v>1043</v>
      </c>
      <c r="J17" s="3">
        <f t="shared" ref="J17" si="16">D17+G17</f>
        <v>2587</v>
      </c>
      <c r="K17" s="5" t="s">
        <v>19</v>
      </c>
      <c r="L17" s="3">
        <f t="shared" si="5"/>
        <v>-2</v>
      </c>
      <c r="O17" s="12"/>
      <c r="R17" s="12"/>
      <c r="U17" s="12"/>
    </row>
    <row r="18" spans="1:21" x14ac:dyDescent="0.25">
      <c r="A18" s="1">
        <v>43566</v>
      </c>
      <c r="B18" s="3">
        <v>994</v>
      </c>
      <c r="C18" s="3">
        <v>650</v>
      </c>
      <c r="D18" s="3">
        <f t="shared" si="0"/>
        <v>1644</v>
      </c>
      <c r="E18" s="3">
        <v>551</v>
      </c>
      <c r="F18" s="3">
        <v>395</v>
      </c>
      <c r="G18" s="3">
        <f t="shared" si="1"/>
        <v>946</v>
      </c>
      <c r="H18" s="3">
        <f t="shared" si="2"/>
        <v>1545</v>
      </c>
      <c r="I18" s="3">
        <f t="shared" si="3"/>
        <v>1045</v>
      </c>
      <c r="J18" s="3">
        <f t="shared" si="4"/>
        <v>2590</v>
      </c>
      <c r="K18" s="5" t="s">
        <v>26</v>
      </c>
      <c r="L18" s="3">
        <f t="shared" si="5"/>
        <v>-2</v>
      </c>
      <c r="M18">
        <f>B18-B8</f>
        <v>-23</v>
      </c>
      <c r="N18">
        <f t="shared" ref="N18:U18" si="17">C18-C8</f>
        <v>-22</v>
      </c>
      <c r="O18" s="12">
        <f t="shared" si="17"/>
        <v>-45</v>
      </c>
      <c r="P18">
        <f t="shared" si="17"/>
        <v>-45</v>
      </c>
      <c r="Q18">
        <f t="shared" si="17"/>
        <v>-40</v>
      </c>
      <c r="R18" s="12">
        <f t="shared" si="17"/>
        <v>-85</v>
      </c>
      <c r="S18">
        <f t="shared" si="17"/>
        <v>-68</v>
      </c>
      <c r="T18">
        <f t="shared" si="17"/>
        <v>-62</v>
      </c>
      <c r="U18" s="12">
        <f t="shared" si="17"/>
        <v>-130</v>
      </c>
    </row>
    <row r="19" spans="1:21" x14ac:dyDescent="0.25">
      <c r="A19" s="1">
        <v>43598</v>
      </c>
      <c r="B19" s="3">
        <v>991</v>
      </c>
      <c r="C19" s="3">
        <v>650</v>
      </c>
      <c r="D19" s="3">
        <f t="shared" si="0"/>
        <v>1641</v>
      </c>
      <c r="E19" s="3">
        <v>557</v>
      </c>
      <c r="F19" s="3">
        <v>399</v>
      </c>
      <c r="G19" s="3">
        <f t="shared" si="1"/>
        <v>956</v>
      </c>
      <c r="H19" s="3">
        <f t="shared" si="2"/>
        <v>1548</v>
      </c>
      <c r="I19" s="3">
        <f t="shared" si="3"/>
        <v>1049</v>
      </c>
      <c r="J19" s="3">
        <f t="shared" si="4"/>
        <v>2597</v>
      </c>
      <c r="K19" s="5" t="s">
        <v>24</v>
      </c>
      <c r="L19" s="3">
        <f t="shared" si="5"/>
        <v>-3</v>
      </c>
      <c r="M19">
        <f>B19-B9</f>
        <v>-25</v>
      </c>
      <c r="N19">
        <f t="shared" ref="N19:U19" si="18">C19-C9</f>
        <v>-21</v>
      </c>
      <c r="O19" s="12">
        <f t="shared" si="18"/>
        <v>-46</v>
      </c>
      <c r="P19">
        <f t="shared" si="18"/>
        <v>-44</v>
      </c>
      <c r="Q19">
        <f t="shared" si="18"/>
        <v>-40</v>
      </c>
      <c r="R19" s="12">
        <f t="shared" si="18"/>
        <v>-84</v>
      </c>
      <c r="S19">
        <f t="shared" si="18"/>
        <v>-69</v>
      </c>
      <c r="T19">
        <f t="shared" si="18"/>
        <v>-61</v>
      </c>
      <c r="U19" s="12">
        <f t="shared" si="18"/>
        <v>-130</v>
      </c>
    </row>
    <row r="20" spans="1:21" x14ac:dyDescent="0.25">
      <c r="A20" s="1">
        <v>43627</v>
      </c>
      <c r="B20" s="3">
        <v>990</v>
      </c>
      <c r="C20" s="3">
        <v>649</v>
      </c>
      <c r="D20" s="3">
        <f t="shared" si="0"/>
        <v>1639</v>
      </c>
      <c r="E20" s="3">
        <v>566</v>
      </c>
      <c r="F20" s="3">
        <v>403</v>
      </c>
      <c r="G20" s="3">
        <f t="shared" si="1"/>
        <v>969</v>
      </c>
      <c r="H20" s="3">
        <f t="shared" si="2"/>
        <v>1556</v>
      </c>
      <c r="I20" s="3">
        <f t="shared" si="3"/>
        <v>1052</v>
      </c>
      <c r="J20" s="3">
        <f t="shared" si="4"/>
        <v>2608</v>
      </c>
      <c r="K20" s="5" t="s">
        <v>25</v>
      </c>
      <c r="L20" s="3">
        <f t="shared" si="5"/>
        <v>-2</v>
      </c>
      <c r="M20">
        <f>B20-B10</f>
        <v>-25</v>
      </c>
      <c r="N20">
        <f t="shared" ref="N20:U20" si="19">C20-C10</f>
        <v>-19</v>
      </c>
      <c r="O20" s="12">
        <f t="shared" si="19"/>
        <v>-44</v>
      </c>
      <c r="P20">
        <f t="shared" si="19"/>
        <v>-39</v>
      </c>
      <c r="Q20">
        <f t="shared" si="19"/>
        <v>-37</v>
      </c>
      <c r="R20" s="12">
        <f t="shared" si="19"/>
        <v>-76</v>
      </c>
      <c r="S20">
        <f t="shared" si="19"/>
        <v>-64</v>
      </c>
      <c r="T20">
        <f t="shared" si="19"/>
        <v>-56</v>
      </c>
      <c r="U20" s="12">
        <f t="shared" si="19"/>
        <v>-120</v>
      </c>
    </row>
    <row r="21" spans="1:21" x14ac:dyDescent="0.25">
      <c r="A21" s="1">
        <v>43657</v>
      </c>
      <c r="B21" s="3">
        <v>989</v>
      </c>
      <c r="C21" s="3">
        <v>648</v>
      </c>
      <c r="D21" s="3">
        <f t="shared" si="0"/>
        <v>1637</v>
      </c>
      <c r="E21" s="3">
        <v>569</v>
      </c>
      <c r="F21" s="3">
        <v>402</v>
      </c>
      <c r="G21" s="3">
        <f t="shared" si="1"/>
        <v>971</v>
      </c>
      <c r="H21" s="3">
        <f t="shared" si="2"/>
        <v>1558</v>
      </c>
      <c r="I21" s="3">
        <f t="shared" si="3"/>
        <v>1050</v>
      </c>
      <c r="J21" s="3">
        <f t="shared" si="4"/>
        <v>2608</v>
      </c>
      <c r="K21" s="5" t="s">
        <v>27</v>
      </c>
      <c r="L21" s="3">
        <f t="shared" si="5"/>
        <v>-2</v>
      </c>
      <c r="O21" s="12"/>
      <c r="R21" s="12"/>
      <c r="U21" s="12"/>
    </row>
    <row r="22" spans="1:21" x14ac:dyDescent="0.25">
      <c r="A22" s="1">
        <v>43689</v>
      </c>
      <c r="B22" s="3">
        <v>985</v>
      </c>
      <c r="C22" s="3">
        <v>647</v>
      </c>
      <c r="D22" s="3">
        <f t="shared" si="0"/>
        <v>1632</v>
      </c>
      <c r="E22" s="3">
        <v>572</v>
      </c>
      <c r="F22" s="3">
        <v>405</v>
      </c>
      <c r="G22" s="3">
        <f t="shared" si="1"/>
        <v>977</v>
      </c>
      <c r="H22" s="3">
        <f t="shared" si="2"/>
        <v>1557</v>
      </c>
      <c r="I22" s="3">
        <f t="shared" si="3"/>
        <v>1052</v>
      </c>
      <c r="J22" s="3">
        <f t="shared" si="4"/>
        <v>2609</v>
      </c>
      <c r="K22" s="5" t="s">
        <v>28</v>
      </c>
      <c r="L22" s="3">
        <f t="shared" si="5"/>
        <v>-5</v>
      </c>
      <c r="M22">
        <f>B22-B11</f>
        <v>-26</v>
      </c>
      <c r="N22">
        <f t="shared" ref="N22:U22" si="20">C22-C11</f>
        <v>-18</v>
      </c>
      <c r="O22" s="12">
        <f t="shared" si="20"/>
        <v>-44</v>
      </c>
      <c r="P22">
        <f t="shared" si="20"/>
        <v>-33</v>
      </c>
      <c r="Q22">
        <f t="shared" si="20"/>
        <v>-37</v>
      </c>
      <c r="R22" s="12">
        <f t="shared" si="20"/>
        <v>-70</v>
      </c>
      <c r="S22">
        <f t="shared" si="20"/>
        <v>-59</v>
      </c>
      <c r="T22">
        <f t="shared" si="20"/>
        <v>-55</v>
      </c>
      <c r="U22" s="12">
        <f t="shared" si="20"/>
        <v>-114</v>
      </c>
    </row>
    <row r="23" spans="1:21" x14ac:dyDescent="0.25">
      <c r="A23" s="1">
        <v>43719</v>
      </c>
      <c r="B23" s="3">
        <v>980</v>
      </c>
      <c r="C23" s="3">
        <v>645</v>
      </c>
      <c r="D23" s="3">
        <f t="shared" si="0"/>
        <v>1625</v>
      </c>
      <c r="E23" s="3">
        <v>571</v>
      </c>
      <c r="F23" s="3">
        <v>409</v>
      </c>
      <c r="G23" s="3">
        <f t="shared" si="1"/>
        <v>980</v>
      </c>
      <c r="H23" s="3">
        <f t="shared" si="2"/>
        <v>1551</v>
      </c>
      <c r="I23" s="3">
        <f t="shared" si="3"/>
        <v>1054</v>
      </c>
      <c r="J23" s="3">
        <f t="shared" si="4"/>
        <v>2605</v>
      </c>
      <c r="K23" s="5" t="s">
        <v>29</v>
      </c>
      <c r="L23" s="3">
        <f t="shared" si="5"/>
        <v>-7</v>
      </c>
      <c r="O23" s="12"/>
      <c r="R23" s="12"/>
      <c r="U23" s="12"/>
    </row>
    <row r="24" spans="1:21" x14ac:dyDescent="0.25">
      <c r="A24" s="1">
        <v>43752</v>
      </c>
      <c r="B24" s="3">
        <v>974</v>
      </c>
      <c r="C24" s="3">
        <v>636</v>
      </c>
      <c r="D24" s="3">
        <f t="shared" si="0"/>
        <v>1610</v>
      </c>
      <c r="E24" s="3">
        <v>576</v>
      </c>
      <c r="F24" s="3">
        <v>407</v>
      </c>
      <c r="G24" s="3">
        <f t="shared" si="1"/>
        <v>983</v>
      </c>
      <c r="H24" s="3">
        <f t="shared" si="2"/>
        <v>1550</v>
      </c>
      <c r="I24" s="3">
        <f t="shared" si="3"/>
        <v>1043</v>
      </c>
      <c r="J24" s="3">
        <f t="shared" si="4"/>
        <v>2593</v>
      </c>
      <c r="K24" s="5" t="s">
        <v>30</v>
      </c>
      <c r="L24" s="3">
        <f t="shared" si="5"/>
        <v>-15</v>
      </c>
      <c r="M24">
        <f>B24-B12</f>
        <v>-35</v>
      </c>
      <c r="N24">
        <f t="shared" ref="N24:U24" si="21">C24-C12</f>
        <v>-28</v>
      </c>
      <c r="O24" s="12">
        <f t="shared" si="21"/>
        <v>-63</v>
      </c>
      <c r="P24">
        <f t="shared" si="21"/>
        <v>-42</v>
      </c>
      <c r="Q24">
        <f t="shared" si="21"/>
        <v>-39</v>
      </c>
      <c r="R24" s="12">
        <f t="shared" si="21"/>
        <v>-81</v>
      </c>
      <c r="S24">
        <f t="shared" si="21"/>
        <v>-77</v>
      </c>
      <c r="T24">
        <f t="shared" si="21"/>
        <v>-67</v>
      </c>
      <c r="U24" s="12">
        <f t="shared" si="21"/>
        <v>-144</v>
      </c>
    </row>
    <row r="25" spans="1:21" x14ac:dyDescent="0.25">
      <c r="A25" s="1">
        <v>43782</v>
      </c>
      <c r="B25" s="3">
        <v>975</v>
      </c>
      <c r="C25" s="3">
        <v>636</v>
      </c>
      <c r="D25" s="3">
        <f t="shared" si="0"/>
        <v>1611</v>
      </c>
      <c r="E25" s="3">
        <v>585</v>
      </c>
      <c r="F25" s="3">
        <v>415</v>
      </c>
      <c r="G25" s="3">
        <f t="shared" si="1"/>
        <v>1000</v>
      </c>
      <c r="H25" s="3">
        <f t="shared" si="2"/>
        <v>1560</v>
      </c>
      <c r="I25" s="3">
        <f t="shared" si="3"/>
        <v>1051</v>
      </c>
      <c r="J25" s="3">
        <f t="shared" si="4"/>
        <v>2611</v>
      </c>
      <c r="K25" s="5" t="s">
        <v>31</v>
      </c>
      <c r="L25" s="3">
        <f t="shared" si="5"/>
        <v>1</v>
      </c>
      <c r="O25" s="12"/>
      <c r="R25" s="12"/>
      <c r="U25" s="12"/>
    </row>
    <row r="26" spans="1:21" x14ac:dyDescent="0.25">
      <c r="A26" s="1">
        <v>43810</v>
      </c>
      <c r="B26" s="3">
        <v>974</v>
      </c>
      <c r="C26" s="3">
        <v>635</v>
      </c>
      <c r="D26" s="3">
        <f t="shared" si="0"/>
        <v>1609</v>
      </c>
      <c r="E26" s="3">
        <v>595</v>
      </c>
      <c r="F26" s="3">
        <v>421</v>
      </c>
      <c r="G26" s="3">
        <v>1016</v>
      </c>
      <c r="H26" s="3">
        <f t="shared" si="2"/>
        <v>1569</v>
      </c>
      <c r="I26" s="3">
        <f t="shared" si="3"/>
        <v>1056</v>
      </c>
      <c r="J26" s="3">
        <f t="shared" si="4"/>
        <v>2625</v>
      </c>
      <c r="K26" s="5" t="s">
        <v>32</v>
      </c>
      <c r="L26" s="3">
        <f t="shared" si="5"/>
        <v>-2</v>
      </c>
      <c r="M26">
        <f>B26-B13</f>
        <v>-26</v>
      </c>
      <c r="N26">
        <f t="shared" ref="N26:U26" si="22">C26-C13</f>
        <v>-23</v>
      </c>
      <c r="O26" s="12">
        <f t="shared" si="22"/>
        <v>-49</v>
      </c>
      <c r="P26">
        <f t="shared" si="22"/>
        <v>-31</v>
      </c>
      <c r="Q26">
        <f t="shared" si="22"/>
        <v>-34</v>
      </c>
      <c r="R26" s="12">
        <f t="shared" si="22"/>
        <v>-65</v>
      </c>
      <c r="S26">
        <f t="shared" si="22"/>
        <v>-57</v>
      </c>
      <c r="T26">
        <f t="shared" si="22"/>
        <v>-57</v>
      </c>
      <c r="U26" s="12">
        <f t="shared" si="22"/>
        <v>-114</v>
      </c>
    </row>
    <row r="27" spans="1:21" x14ac:dyDescent="0.25">
      <c r="A27" s="1">
        <v>43843</v>
      </c>
      <c r="B27" s="3">
        <v>974</v>
      </c>
      <c r="C27" s="3">
        <v>633</v>
      </c>
      <c r="D27" s="3">
        <f t="shared" si="0"/>
        <v>1607</v>
      </c>
      <c r="E27" s="3">
        <v>524</v>
      </c>
      <c r="F27" s="3">
        <v>372</v>
      </c>
      <c r="G27" s="3">
        <f t="shared" si="1"/>
        <v>896</v>
      </c>
      <c r="H27" s="3">
        <f t="shared" si="2"/>
        <v>1498</v>
      </c>
      <c r="I27" s="3">
        <f t="shared" si="3"/>
        <v>1005</v>
      </c>
      <c r="J27" s="3">
        <f t="shared" si="4"/>
        <v>2503</v>
      </c>
      <c r="K27" s="5" t="s">
        <v>33</v>
      </c>
      <c r="L27" s="3">
        <f t="shared" si="5"/>
        <v>-2</v>
      </c>
      <c r="M27">
        <f>B27-B14</f>
        <v>-13</v>
      </c>
      <c r="N27">
        <f t="shared" ref="N27:U27" si="23">C27-C14</f>
        <v>-16</v>
      </c>
      <c r="O27" s="12">
        <f t="shared" si="23"/>
        <v>-29</v>
      </c>
      <c r="P27">
        <f t="shared" si="23"/>
        <v>1</v>
      </c>
      <c r="Q27">
        <f t="shared" si="23"/>
        <v>-7</v>
      </c>
      <c r="R27" s="12">
        <f t="shared" si="23"/>
        <v>-6</v>
      </c>
      <c r="S27">
        <f t="shared" si="23"/>
        <v>-12</v>
      </c>
      <c r="T27">
        <f t="shared" si="23"/>
        <v>-23</v>
      </c>
      <c r="U27" s="12">
        <f t="shared" si="23"/>
        <v>-35</v>
      </c>
    </row>
    <row r="28" spans="1:21" x14ac:dyDescent="0.25">
      <c r="A28" s="1">
        <v>43872</v>
      </c>
      <c r="B28" s="3">
        <v>973</v>
      </c>
      <c r="C28" s="3">
        <v>632</v>
      </c>
      <c r="D28" s="3">
        <f t="shared" si="0"/>
        <v>1605</v>
      </c>
      <c r="E28" s="3">
        <v>530</v>
      </c>
      <c r="F28" s="3">
        <v>378</v>
      </c>
      <c r="G28" s="3">
        <f t="shared" si="1"/>
        <v>908</v>
      </c>
      <c r="H28" s="3">
        <f t="shared" si="2"/>
        <v>1503</v>
      </c>
      <c r="I28" s="3">
        <f t="shared" si="3"/>
        <v>1010</v>
      </c>
      <c r="J28" s="3">
        <f t="shared" si="4"/>
        <v>2513</v>
      </c>
      <c r="K28" s="5" t="s">
        <v>34</v>
      </c>
      <c r="L28" s="3">
        <f t="shared" si="5"/>
        <v>-2</v>
      </c>
      <c r="M28">
        <f>B28-B15</f>
        <v>-23</v>
      </c>
      <c r="N28">
        <f t="shared" ref="N28:U28" si="24">C28-C15</f>
        <v>-20</v>
      </c>
      <c r="O28" s="12">
        <f t="shared" si="24"/>
        <v>-43</v>
      </c>
      <c r="P28">
        <f t="shared" si="24"/>
        <v>-13</v>
      </c>
      <c r="Q28">
        <f t="shared" si="24"/>
        <v>-14</v>
      </c>
      <c r="R28" s="12">
        <f t="shared" si="24"/>
        <v>-27</v>
      </c>
      <c r="S28">
        <f t="shared" si="24"/>
        <v>-36</v>
      </c>
      <c r="T28">
        <f t="shared" si="24"/>
        <v>-34</v>
      </c>
      <c r="U28" s="12">
        <f t="shared" si="24"/>
        <v>-70</v>
      </c>
    </row>
    <row r="29" spans="1:21" x14ac:dyDescent="0.25">
      <c r="A29" s="1">
        <v>43906</v>
      </c>
      <c r="B29" s="3">
        <v>973</v>
      </c>
      <c r="C29" s="3">
        <v>632</v>
      </c>
      <c r="D29" s="3">
        <f t="shared" si="0"/>
        <v>1605</v>
      </c>
      <c r="E29" s="3">
        <v>539</v>
      </c>
      <c r="F29" s="3">
        <v>386</v>
      </c>
      <c r="G29" s="3">
        <f t="shared" si="1"/>
        <v>925</v>
      </c>
      <c r="H29" s="3">
        <f t="shared" si="2"/>
        <v>1512</v>
      </c>
      <c r="I29" s="3">
        <f t="shared" si="3"/>
        <v>1018</v>
      </c>
      <c r="J29" s="3">
        <f t="shared" si="4"/>
        <v>2530</v>
      </c>
      <c r="K29" s="5" t="s">
        <v>35</v>
      </c>
      <c r="L29" s="3">
        <f t="shared" si="5"/>
        <v>0</v>
      </c>
      <c r="M29">
        <f>B29-B16</f>
        <v>-23</v>
      </c>
      <c r="N29">
        <f t="shared" ref="N29:U29" si="25">C29-C16</f>
        <v>-20</v>
      </c>
      <c r="O29" s="12">
        <f t="shared" si="25"/>
        <v>-43</v>
      </c>
      <c r="P29">
        <f t="shared" si="25"/>
        <v>-4</v>
      </c>
      <c r="Q29">
        <f t="shared" si="25"/>
        <v>-6</v>
      </c>
      <c r="R29" s="12">
        <f t="shared" si="25"/>
        <v>-10</v>
      </c>
      <c r="S29">
        <f t="shared" si="25"/>
        <v>-27</v>
      </c>
      <c r="T29">
        <f t="shared" si="25"/>
        <v>-26</v>
      </c>
      <c r="U29" s="12">
        <f t="shared" si="25"/>
        <v>-53</v>
      </c>
    </row>
    <row r="30" spans="1:21" x14ac:dyDescent="0.25">
      <c r="A30" s="1">
        <v>43934</v>
      </c>
      <c r="B30" s="3">
        <v>973</v>
      </c>
      <c r="C30" s="3">
        <v>631</v>
      </c>
      <c r="D30" s="3">
        <f t="shared" si="0"/>
        <v>1604</v>
      </c>
      <c r="E30" s="3">
        <v>541</v>
      </c>
      <c r="F30" s="3">
        <v>387</v>
      </c>
      <c r="G30" s="3">
        <f t="shared" si="1"/>
        <v>928</v>
      </c>
      <c r="H30" s="3">
        <f t="shared" si="2"/>
        <v>1514</v>
      </c>
      <c r="I30" s="3">
        <f t="shared" si="3"/>
        <v>1018</v>
      </c>
      <c r="J30" s="3">
        <f t="shared" si="4"/>
        <v>2532</v>
      </c>
      <c r="K30" s="5" t="s">
        <v>36</v>
      </c>
      <c r="L30" s="3">
        <f t="shared" si="5"/>
        <v>-1</v>
      </c>
      <c r="M30">
        <f t="shared" ref="M30:M34" si="26">B30-B18</f>
        <v>-21</v>
      </c>
      <c r="N30">
        <f t="shared" ref="N30:U30" si="27">C30-C18</f>
        <v>-19</v>
      </c>
      <c r="O30" s="12">
        <f t="shared" si="27"/>
        <v>-40</v>
      </c>
      <c r="P30">
        <f t="shared" si="27"/>
        <v>-10</v>
      </c>
      <c r="Q30">
        <f t="shared" si="27"/>
        <v>-8</v>
      </c>
      <c r="R30" s="12">
        <f t="shared" si="27"/>
        <v>-18</v>
      </c>
      <c r="S30">
        <f t="shared" si="27"/>
        <v>-31</v>
      </c>
      <c r="T30">
        <f t="shared" si="27"/>
        <v>-27</v>
      </c>
      <c r="U30" s="12">
        <f t="shared" si="27"/>
        <v>-58</v>
      </c>
    </row>
    <row r="31" spans="1:21" x14ac:dyDescent="0.25">
      <c r="A31" s="1">
        <v>43962</v>
      </c>
      <c r="B31" s="3">
        <v>969</v>
      </c>
      <c r="C31" s="3">
        <v>626</v>
      </c>
      <c r="D31" s="3">
        <f t="shared" si="0"/>
        <v>1595</v>
      </c>
      <c r="E31" s="3">
        <v>546</v>
      </c>
      <c r="F31" s="3">
        <v>391</v>
      </c>
      <c r="G31" s="3">
        <f t="shared" si="1"/>
        <v>937</v>
      </c>
      <c r="H31" s="3">
        <f t="shared" si="2"/>
        <v>1515</v>
      </c>
      <c r="I31" s="3">
        <f t="shared" si="3"/>
        <v>1017</v>
      </c>
      <c r="J31" s="3">
        <f t="shared" si="4"/>
        <v>2532</v>
      </c>
      <c r="K31" s="5" t="s">
        <v>37</v>
      </c>
      <c r="L31" s="3">
        <f t="shared" si="5"/>
        <v>-9</v>
      </c>
      <c r="M31">
        <f t="shared" si="26"/>
        <v>-22</v>
      </c>
      <c r="N31">
        <f t="shared" ref="N31:U31" si="28">C31-C19</f>
        <v>-24</v>
      </c>
      <c r="O31" s="12">
        <f t="shared" si="28"/>
        <v>-46</v>
      </c>
      <c r="P31">
        <f t="shared" si="28"/>
        <v>-11</v>
      </c>
      <c r="Q31">
        <f t="shared" si="28"/>
        <v>-8</v>
      </c>
      <c r="R31" s="12">
        <f t="shared" si="28"/>
        <v>-19</v>
      </c>
      <c r="S31">
        <f t="shared" si="28"/>
        <v>-33</v>
      </c>
      <c r="T31">
        <f t="shared" si="28"/>
        <v>-32</v>
      </c>
      <c r="U31" s="12">
        <f t="shared" si="28"/>
        <v>-65</v>
      </c>
    </row>
    <row r="32" spans="1:21" x14ac:dyDescent="0.25">
      <c r="A32" s="1">
        <v>43993</v>
      </c>
      <c r="B32" s="3">
        <v>967</v>
      </c>
      <c r="C32" s="3">
        <v>625</v>
      </c>
      <c r="D32" s="3">
        <f t="shared" si="0"/>
        <v>1592</v>
      </c>
      <c r="E32" s="3">
        <v>548</v>
      </c>
      <c r="F32" s="3">
        <v>390</v>
      </c>
      <c r="G32" s="3">
        <f t="shared" si="1"/>
        <v>938</v>
      </c>
      <c r="H32" s="3">
        <f t="shared" si="2"/>
        <v>1515</v>
      </c>
      <c r="I32" s="3">
        <f t="shared" si="3"/>
        <v>1015</v>
      </c>
      <c r="J32" s="3">
        <f t="shared" si="4"/>
        <v>2530</v>
      </c>
      <c r="K32" s="5" t="s">
        <v>40</v>
      </c>
      <c r="L32" s="3">
        <f t="shared" ref="L32:L37" si="29">D32-D31</f>
        <v>-3</v>
      </c>
      <c r="M32">
        <f t="shared" si="26"/>
        <v>-23</v>
      </c>
      <c r="N32">
        <f t="shared" ref="N32:U32" si="30">C32-C20</f>
        <v>-24</v>
      </c>
      <c r="O32" s="12">
        <f t="shared" si="30"/>
        <v>-47</v>
      </c>
      <c r="P32">
        <f t="shared" si="30"/>
        <v>-18</v>
      </c>
      <c r="Q32">
        <f t="shared" si="30"/>
        <v>-13</v>
      </c>
      <c r="R32" s="12">
        <f t="shared" si="30"/>
        <v>-31</v>
      </c>
      <c r="S32">
        <f t="shared" si="30"/>
        <v>-41</v>
      </c>
      <c r="T32">
        <f t="shared" si="30"/>
        <v>-37</v>
      </c>
      <c r="U32" s="12">
        <f t="shared" si="30"/>
        <v>-78</v>
      </c>
    </row>
    <row r="33" spans="1:21" x14ac:dyDescent="0.25">
      <c r="A33" s="1">
        <v>44025</v>
      </c>
      <c r="B33" s="3">
        <v>966</v>
      </c>
      <c r="C33" s="3">
        <v>622</v>
      </c>
      <c r="D33" s="3">
        <f t="shared" si="0"/>
        <v>1588</v>
      </c>
      <c r="E33" s="3">
        <v>550</v>
      </c>
      <c r="F33" s="3">
        <v>389</v>
      </c>
      <c r="G33" s="3">
        <f t="shared" si="1"/>
        <v>939</v>
      </c>
      <c r="H33" s="3">
        <f t="shared" si="2"/>
        <v>1516</v>
      </c>
      <c r="I33" s="3">
        <f t="shared" si="3"/>
        <v>1011</v>
      </c>
      <c r="J33" s="3">
        <f t="shared" si="4"/>
        <v>2527</v>
      </c>
      <c r="K33" s="5" t="s">
        <v>41</v>
      </c>
      <c r="L33" s="3">
        <f t="shared" si="29"/>
        <v>-4</v>
      </c>
      <c r="M33">
        <f t="shared" si="26"/>
        <v>-23</v>
      </c>
      <c r="N33">
        <f t="shared" ref="N33:U33" si="31">C33-C21</f>
        <v>-26</v>
      </c>
      <c r="O33" s="12">
        <f t="shared" si="31"/>
        <v>-49</v>
      </c>
      <c r="P33">
        <f t="shared" si="31"/>
        <v>-19</v>
      </c>
      <c r="Q33">
        <f t="shared" si="31"/>
        <v>-13</v>
      </c>
      <c r="R33" s="12">
        <f t="shared" si="31"/>
        <v>-32</v>
      </c>
      <c r="S33">
        <f t="shared" si="31"/>
        <v>-42</v>
      </c>
      <c r="T33">
        <f t="shared" si="31"/>
        <v>-39</v>
      </c>
      <c r="U33" s="12">
        <f t="shared" si="31"/>
        <v>-81</v>
      </c>
    </row>
    <row r="34" spans="1:21" x14ac:dyDescent="0.25">
      <c r="A34" s="1">
        <v>44054</v>
      </c>
      <c r="B34" s="3">
        <v>965</v>
      </c>
      <c r="C34" s="3">
        <v>620</v>
      </c>
      <c r="D34" s="3">
        <f t="shared" si="0"/>
        <v>1585</v>
      </c>
      <c r="E34" s="3">
        <v>551</v>
      </c>
      <c r="F34" s="3">
        <v>390</v>
      </c>
      <c r="G34" s="3">
        <f t="shared" si="1"/>
        <v>941</v>
      </c>
      <c r="H34" s="3">
        <f t="shared" si="2"/>
        <v>1516</v>
      </c>
      <c r="I34" s="3">
        <f t="shared" si="3"/>
        <v>1010</v>
      </c>
      <c r="J34" s="3">
        <f t="shared" si="4"/>
        <v>2526</v>
      </c>
      <c r="K34" s="5" t="s">
        <v>46</v>
      </c>
      <c r="L34" s="3">
        <f t="shared" si="29"/>
        <v>-3</v>
      </c>
      <c r="M34">
        <f t="shared" si="26"/>
        <v>-20</v>
      </c>
      <c r="N34">
        <f t="shared" ref="N34" si="32">C34-C22</f>
        <v>-27</v>
      </c>
      <c r="O34" s="12">
        <f t="shared" ref="O34" si="33">D34-D22</f>
        <v>-47</v>
      </c>
      <c r="P34">
        <f t="shared" ref="P34" si="34">E34-E22</f>
        <v>-21</v>
      </c>
      <c r="Q34">
        <f t="shared" ref="Q34" si="35">F34-F22</f>
        <v>-15</v>
      </c>
      <c r="R34" s="12">
        <f t="shared" ref="R34" si="36">G34-G22</f>
        <v>-36</v>
      </c>
      <c r="S34">
        <f t="shared" ref="S34" si="37">H34-H22</f>
        <v>-41</v>
      </c>
      <c r="T34">
        <f t="shared" ref="T34" si="38">I34-I22</f>
        <v>-42</v>
      </c>
      <c r="U34" s="12">
        <f t="shared" ref="U34" si="39">J34-J22</f>
        <v>-83</v>
      </c>
    </row>
    <row r="35" spans="1:21" x14ac:dyDescent="0.25">
      <c r="A35" s="1">
        <v>44088</v>
      </c>
      <c r="B35" s="3">
        <v>962</v>
      </c>
      <c r="C35" s="3">
        <v>619</v>
      </c>
      <c r="D35" s="3">
        <f t="shared" si="0"/>
        <v>1581</v>
      </c>
      <c r="E35" s="3">
        <v>551</v>
      </c>
      <c r="F35" s="3">
        <v>389</v>
      </c>
      <c r="G35" s="3">
        <f t="shared" si="1"/>
        <v>940</v>
      </c>
      <c r="H35" s="3">
        <f t="shared" si="2"/>
        <v>1513</v>
      </c>
      <c r="I35" s="3">
        <f t="shared" si="3"/>
        <v>1008</v>
      </c>
      <c r="J35" s="3">
        <f t="shared" si="4"/>
        <v>2521</v>
      </c>
      <c r="K35" s="5" t="s">
        <v>47</v>
      </c>
      <c r="L35" s="3">
        <f t="shared" si="29"/>
        <v>-4</v>
      </c>
      <c r="M35">
        <f t="shared" ref="M35:M40" si="40">B35-B23</f>
        <v>-18</v>
      </c>
      <c r="N35">
        <f t="shared" ref="N35" si="41">C35-C23</f>
        <v>-26</v>
      </c>
      <c r="O35" s="12">
        <f t="shared" ref="O35" si="42">D35-D23</f>
        <v>-44</v>
      </c>
      <c r="P35">
        <f t="shared" ref="P35" si="43">E35-E23</f>
        <v>-20</v>
      </c>
      <c r="Q35">
        <f t="shared" ref="Q35" si="44">F35-F23</f>
        <v>-20</v>
      </c>
      <c r="R35" s="12">
        <f t="shared" ref="R35" si="45">G35-G23</f>
        <v>-40</v>
      </c>
      <c r="S35">
        <f t="shared" ref="S35" si="46">H35-H23</f>
        <v>-38</v>
      </c>
      <c r="T35">
        <f t="shared" ref="T35" si="47">I35-I23</f>
        <v>-46</v>
      </c>
      <c r="U35" s="12">
        <f t="shared" ref="U35" si="48">J35-J23</f>
        <v>-84</v>
      </c>
    </row>
    <row r="36" spans="1:21" x14ac:dyDescent="0.25">
      <c r="A36" s="1">
        <v>44116</v>
      </c>
      <c r="B36" s="3">
        <v>962</v>
      </c>
      <c r="C36" s="3">
        <v>618</v>
      </c>
      <c r="D36" s="3">
        <f t="shared" si="0"/>
        <v>1580</v>
      </c>
      <c r="E36" s="3">
        <v>552</v>
      </c>
      <c r="F36" s="3">
        <v>389</v>
      </c>
      <c r="G36" s="3">
        <f t="shared" si="1"/>
        <v>941</v>
      </c>
      <c r="H36" s="3">
        <f t="shared" si="2"/>
        <v>1514</v>
      </c>
      <c r="I36" s="3">
        <f t="shared" si="3"/>
        <v>1007</v>
      </c>
      <c r="J36" s="3">
        <f t="shared" si="4"/>
        <v>2521</v>
      </c>
      <c r="K36" s="5" t="s">
        <v>48</v>
      </c>
      <c r="L36" s="3">
        <f t="shared" si="29"/>
        <v>-1</v>
      </c>
      <c r="M36">
        <f t="shared" si="40"/>
        <v>-12</v>
      </c>
      <c r="N36">
        <f t="shared" ref="N36:N41" si="49">C36-C24</f>
        <v>-18</v>
      </c>
      <c r="O36" s="12">
        <f t="shared" ref="O36" si="50">D36-D24</f>
        <v>-30</v>
      </c>
      <c r="P36">
        <f t="shared" ref="P36" si="51">E36-E24</f>
        <v>-24</v>
      </c>
      <c r="Q36">
        <f t="shared" ref="Q36" si="52">F36-F24</f>
        <v>-18</v>
      </c>
      <c r="R36" s="12">
        <f t="shared" ref="R36:R41" si="53">G36-G24</f>
        <v>-42</v>
      </c>
      <c r="S36">
        <f t="shared" ref="S36" si="54">H36-H24</f>
        <v>-36</v>
      </c>
      <c r="T36">
        <f t="shared" ref="T36" si="55">I36-I24</f>
        <v>-36</v>
      </c>
      <c r="U36" s="12">
        <f t="shared" ref="U36" si="56">J36-J24</f>
        <v>-72</v>
      </c>
    </row>
    <row r="37" spans="1:21" x14ac:dyDescent="0.25">
      <c r="A37" s="1">
        <v>44147</v>
      </c>
      <c r="B37" s="3">
        <v>962</v>
      </c>
      <c r="C37" s="3">
        <v>619</v>
      </c>
      <c r="D37" s="3">
        <f t="shared" si="0"/>
        <v>1581</v>
      </c>
      <c r="E37" s="3">
        <v>552</v>
      </c>
      <c r="F37" s="3">
        <v>390</v>
      </c>
      <c r="G37" s="3">
        <f t="shared" si="1"/>
        <v>942</v>
      </c>
      <c r="H37" s="3">
        <f t="shared" si="2"/>
        <v>1514</v>
      </c>
      <c r="I37" s="3">
        <f t="shared" si="3"/>
        <v>1009</v>
      </c>
      <c r="J37" s="3">
        <f t="shared" si="4"/>
        <v>2523</v>
      </c>
      <c r="K37" s="5" t="s">
        <v>53</v>
      </c>
      <c r="L37" s="3">
        <f t="shared" si="29"/>
        <v>1</v>
      </c>
      <c r="M37">
        <f t="shared" si="40"/>
        <v>-13</v>
      </c>
      <c r="N37">
        <f t="shared" si="49"/>
        <v>-17</v>
      </c>
      <c r="O37" s="12">
        <f t="shared" ref="O37" si="57">D37-D25</f>
        <v>-30</v>
      </c>
      <c r="P37">
        <f t="shared" ref="P37" si="58">E37-E25</f>
        <v>-33</v>
      </c>
      <c r="Q37">
        <f t="shared" ref="Q37" si="59">F37-F25</f>
        <v>-25</v>
      </c>
      <c r="R37" s="12">
        <f t="shared" si="53"/>
        <v>-58</v>
      </c>
      <c r="S37">
        <f t="shared" ref="S37" si="60">H37-H25</f>
        <v>-46</v>
      </c>
      <c r="T37">
        <f t="shared" ref="T37" si="61">I37-I25</f>
        <v>-42</v>
      </c>
      <c r="U37" s="12">
        <f t="shared" ref="U37" si="62">J37-J25</f>
        <v>-88</v>
      </c>
    </row>
    <row r="38" spans="1:21" x14ac:dyDescent="0.25">
      <c r="A38" s="1">
        <v>44179</v>
      </c>
      <c r="B38" s="3">
        <v>962</v>
      </c>
      <c r="C38" s="3">
        <v>619</v>
      </c>
      <c r="D38" s="3">
        <f t="shared" si="0"/>
        <v>1581</v>
      </c>
      <c r="E38" s="3">
        <v>553</v>
      </c>
      <c r="F38" s="3">
        <v>394</v>
      </c>
      <c r="G38" s="3">
        <f t="shared" si="1"/>
        <v>947</v>
      </c>
      <c r="H38" s="3">
        <f t="shared" si="2"/>
        <v>1515</v>
      </c>
      <c r="I38" s="3">
        <f t="shared" si="3"/>
        <v>1013</v>
      </c>
      <c r="J38" s="3">
        <f t="shared" si="4"/>
        <v>2528</v>
      </c>
      <c r="K38" s="5" t="s">
        <v>54</v>
      </c>
      <c r="L38" s="3">
        <f>D38-D37</f>
        <v>0</v>
      </c>
      <c r="M38">
        <f t="shared" si="40"/>
        <v>-12</v>
      </c>
      <c r="N38">
        <f t="shared" si="49"/>
        <v>-16</v>
      </c>
      <c r="O38" s="12">
        <f>D38-D26</f>
        <v>-28</v>
      </c>
      <c r="P38">
        <f t="shared" ref="P38" si="63">E38-E26</f>
        <v>-42</v>
      </c>
      <c r="Q38">
        <f t="shared" ref="Q38" si="64">F38-F26</f>
        <v>-27</v>
      </c>
      <c r="R38" s="12">
        <f t="shared" si="53"/>
        <v>-69</v>
      </c>
      <c r="S38">
        <f t="shared" ref="S38" si="65">H38-H26</f>
        <v>-54</v>
      </c>
      <c r="T38">
        <f t="shared" ref="T38" si="66">I38-I26</f>
        <v>-43</v>
      </c>
      <c r="U38" s="12">
        <f t="shared" ref="U38" si="67">J38-J26</f>
        <v>-97</v>
      </c>
    </row>
    <row r="39" spans="1:21" x14ac:dyDescent="0.25">
      <c r="A39" s="1">
        <v>44207</v>
      </c>
      <c r="B39" s="3">
        <v>957</v>
      </c>
      <c r="C39" s="3">
        <v>619</v>
      </c>
      <c r="D39" s="3">
        <f t="shared" si="0"/>
        <v>1576</v>
      </c>
      <c r="E39" s="3">
        <v>476</v>
      </c>
      <c r="F39" s="3">
        <v>343</v>
      </c>
      <c r="G39" s="3">
        <f t="shared" si="1"/>
        <v>819</v>
      </c>
      <c r="H39" s="3">
        <f t="shared" si="2"/>
        <v>1433</v>
      </c>
      <c r="I39" s="3">
        <f t="shared" si="3"/>
        <v>962</v>
      </c>
      <c r="J39" s="3">
        <f t="shared" si="4"/>
        <v>2395</v>
      </c>
      <c r="K39" s="5" t="s">
        <v>55</v>
      </c>
      <c r="L39" s="3">
        <f>D39-D38</f>
        <v>-5</v>
      </c>
      <c r="M39">
        <f t="shared" si="40"/>
        <v>-17</v>
      </c>
      <c r="N39">
        <f t="shared" si="49"/>
        <v>-14</v>
      </c>
      <c r="O39" s="12">
        <f>D39-D27</f>
        <v>-31</v>
      </c>
      <c r="P39">
        <f t="shared" ref="P39" si="68">E39-E27</f>
        <v>-48</v>
      </c>
      <c r="Q39">
        <f t="shared" ref="Q39" si="69">F39-F27</f>
        <v>-29</v>
      </c>
      <c r="R39" s="12">
        <f t="shared" si="53"/>
        <v>-77</v>
      </c>
      <c r="S39">
        <f t="shared" ref="S39" si="70">H39-H27</f>
        <v>-65</v>
      </c>
      <c r="T39">
        <f t="shared" ref="T39" si="71">I39-I27</f>
        <v>-43</v>
      </c>
      <c r="U39" s="12">
        <f t="shared" ref="U39" si="72">J39-J27</f>
        <v>-108</v>
      </c>
    </row>
    <row r="40" spans="1:21" x14ac:dyDescent="0.25">
      <c r="A40" s="1">
        <v>44238</v>
      </c>
      <c r="B40" s="3">
        <v>956</v>
      </c>
      <c r="C40" s="3">
        <v>617</v>
      </c>
      <c r="D40" s="3">
        <f t="shared" si="0"/>
        <v>1573</v>
      </c>
      <c r="E40" s="3">
        <v>489</v>
      </c>
      <c r="F40" s="3">
        <v>355</v>
      </c>
      <c r="G40" s="3">
        <f t="shared" si="1"/>
        <v>844</v>
      </c>
      <c r="H40" s="3">
        <f t="shared" si="2"/>
        <v>1445</v>
      </c>
      <c r="I40" s="3">
        <f t="shared" si="3"/>
        <v>972</v>
      </c>
      <c r="J40" s="3">
        <f t="shared" si="4"/>
        <v>2417</v>
      </c>
      <c r="K40" s="5" t="s">
        <v>56</v>
      </c>
      <c r="L40" s="3">
        <f>D40-D39</f>
        <v>-3</v>
      </c>
      <c r="M40">
        <f t="shared" si="40"/>
        <v>-17</v>
      </c>
      <c r="N40">
        <f t="shared" si="49"/>
        <v>-15</v>
      </c>
      <c r="O40" s="12">
        <f>D40-D28</f>
        <v>-32</v>
      </c>
      <c r="P40">
        <f t="shared" ref="P40" si="73">E40-E28</f>
        <v>-41</v>
      </c>
      <c r="Q40">
        <f t="shared" ref="Q40" si="74">F40-F28</f>
        <v>-23</v>
      </c>
      <c r="R40" s="12">
        <f t="shared" si="53"/>
        <v>-64</v>
      </c>
      <c r="S40">
        <f t="shared" ref="S40" si="75">H40-H28</f>
        <v>-58</v>
      </c>
      <c r="T40">
        <f t="shared" ref="T40" si="76">I40-I28</f>
        <v>-38</v>
      </c>
      <c r="U40" s="12">
        <f t="shared" ref="U40" si="77">J40-J28</f>
        <v>-96</v>
      </c>
    </row>
    <row r="41" spans="1:21" x14ac:dyDescent="0.25">
      <c r="A41" s="1">
        <v>44266</v>
      </c>
      <c r="B41" s="3">
        <v>954</v>
      </c>
      <c r="C41" s="3">
        <v>613</v>
      </c>
      <c r="D41" s="3">
        <f t="shared" si="0"/>
        <v>1567</v>
      </c>
      <c r="E41" s="3">
        <v>498</v>
      </c>
      <c r="F41" s="3">
        <v>360</v>
      </c>
      <c r="G41" s="3">
        <f t="shared" si="1"/>
        <v>858</v>
      </c>
      <c r="H41" s="3">
        <f t="shared" si="2"/>
        <v>1452</v>
      </c>
      <c r="I41" s="3">
        <f t="shared" si="3"/>
        <v>973</v>
      </c>
      <c r="J41" s="3">
        <f t="shared" si="4"/>
        <v>2425</v>
      </c>
      <c r="K41" s="5" t="s">
        <v>57</v>
      </c>
      <c r="L41" s="3">
        <f>D41-D40</f>
        <v>-6</v>
      </c>
      <c r="M41">
        <f t="shared" ref="M41" si="78">B41-B29</f>
        <v>-19</v>
      </c>
      <c r="N41">
        <f t="shared" si="49"/>
        <v>-19</v>
      </c>
      <c r="O41" s="12">
        <f>D41-D29</f>
        <v>-38</v>
      </c>
      <c r="P41">
        <f t="shared" ref="P41" si="79">E41-E29</f>
        <v>-41</v>
      </c>
      <c r="Q41">
        <f t="shared" ref="Q41" si="80">F41-F29</f>
        <v>-26</v>
      </c>
      <c r="R41" s="12">
        <f t="shared" si="53"/>
        <v>-67</v>
      </c>
      <c r="S41">
        <f t="shared" ref="S41" si="81">H41-H29</f>
        <v>-60</v>
      </c>
      <c r="T41">
        <f t="shared" ref="T41" si="82">I41-I29</f>
        <v>-45</v>
      </c>
      <c r="U41" s="12">
        <f t="shared" ref="U41" si="83">J41-J29</f>
        <v>-105</v>
      </c>
    </row>
    <row r="42" spans="1:21" x14ac:dyDescent="0.25">
      <c r="A42" s="1"/>
      <c r="B42" s="3"/>
      <c r="C42" s="3"/>
      <c r="D42" s="3">
        <f t="shared" si="0"/>
        <v>0</v>
      </c>
      <c r="E42" s="3"/>
      <c r="F42" s="3"/>
      <c r="G42" s="3">
        <f t="shared" si="1"/>
        <v>0</v>
      </c>
      <c r="H42" s="3">
        <f t="shared" si="2"/>
        <v>0</v>
      </c>
      <c r="I42" s="3">
        <f t="shared" si="3"/>
        <v>0</v>
      </c>
      <c r="J42" s="3">
        <f t="shared" si="4"/>
        <v>0</v>
      </c>
      <c r="K42" s="5"/>
      <c r="L42" s="15" t="s">
        <v>45</v>
      </c>
      <c r="O42" s="13">
        <f>AVERAGE(O$28:O41)/D29</f>
        <v>-2.4388072986203831E-2</v>
      </c>
      <c r="R42" s="13">
        <f>AVERAGE(R$28:R41)/G29</f>
        <v>-4.555984555984556E-2</v>
      </c>
      <c r="U42" s="13">
        <f>AVERAGE(U$28:U41)/J29</f>
        <v>-3.2128740824393001E-2</v>
      </c>
    </row>
    <row r="43" spans="1:21" x14ac:dyDescent="0.25">
      <c r="A43" s="1"/>
      <c r="B43" s="3"/>
      <c r="C43" s="3"/>
      <c r="D43" s="3">
        <f t="shared" si="0"/>
        <v>0</v>
      </c>
      <c r="E43" s="3"/>
      <c r="F43" s="3"/>
      <c r="G43" s="3">
        <f t="shared" si="1"/>
        <v>0</v>
      </c>
      <c r="H43" s="3">
        <f t="shared" si="2"/>
        <v>0</v>
      </c>
      <c r="I43" s="3">
        <f t="shared" si="3"/>
        <v>0</v>
      </c>
      <c r="J43" s="3">
        <f t="shared" si="4"/>
        <v>0</v>
      </c>
      <c r="K43" s="5"/>
      <c r="L43" s="15" t="s">
        <v>49</v>
      </c>
      <c r="O43" s="14">
        <f>(D41-D35)/D35</f>
        <v>-8.8551549652118918E-3</v>
      </c>
      <c r="R43" s="14">
        <f>(G39-G33)/G33</f>
        <v>-0.12779552715654952</v>
      </c>
      <c r="U43" s="14">
        <f>U41/J35</f>
        <v>-4.1650138833796112E-2</v>
      </c>
    </row>
    <row r="44" spans="1:21" x14ac:dyDescent="0.25">
      <c r="A44" s="1"/>
      <c r="B44" s="3"/>
      <c r="C44" s="3"/>
      <c r="D44" s="3">
        <f t="shared" si="0"/>
        <v>0</v>
      </c>
      <c r="E44" s="3"/>
      <c r="F44" s="3"/>
      <c r="G44" s="3">
        <f t="shared" si="1"/>
        <v>0</v>
      </c>
      <c r="H44" s="3">
        <f t="shared" si="2"/>
        <v>0</v>
      </c>
      <c r="I44" s="3">
        <f t="shared" si="3"/>
        <v>0</v>
      </c>
      <c r="J44" s="3">
        <f t="shared" si="4"/>
        <v>0</v>
      </c>
      <c r="K44" s="5"/>
      <c r="L44" s="3"/>
    </row>
    <row r="45" spans="1:21" x14ac:dyDescent="0.25">
      <c r="A45" s="1"/>
      <c r="D45" s="3">
        <f t="shared" si="0"/>
        <v>0</v>
      </c>
      <c r="G45" s="3">
        <f t="shared" si="1"/>
        <v>0</v>
      </c>
      <c r="H45" s="3">
        <f t="shared" si="2"/>
        <v>0</v>
      </c>
      <c r="I45" s="3">
        <f t="shared" si="3"/>
        <v>0</v>
      </c>
      <c r="J45" s="3">
        <f t="shared" si="4"/>
        <v>0</v>
      </c>
      <c r="K45" s="5"/>
    </row>
    <row r="46" spans="1:21" x14ac:dyDescent="0.25">
      <c r="A46" s="1"/>
      <c r="K46" s="5"/>
    </row>
    <row r="47" spans="1:21" x14ac:dyDescent="0.25">
      <c r="A47" s="1"/>
    </row>
    <row r="48" spans="1:21" x14ac:dyDescent="0.25">
      <c r="A48" s="1"/>
    </row>
    <row r="49" spans="1:17" x14ac:dyDescent="0.25">
      <c r="A49" s="1"/>
      <c r="Q49" t="s">
        <v>51</v>
      </c>
    </row>
    <row r="50" spans="1:17" x14ac:dyDescent="0.25">
      <c r="A50" s="1"/>
    </row>
    <row r="51" spans="1:17" x14ac:dyDescent="0.25">
      <c r="A51" s="1"/>
    </row>
    <row r="52" spans="1:17" x14ac:dyDescent="0.25">
      <c r="A52" s="1"/>
    </row>
    <row r="53" spans="1:17" x14ac:dyDescent="0.25">
      <c r="A53" s="1"/>
    </row>
    <row r="54" spans="1:17" x14ac:dyDescent="0.25">
      <c r="A54" s="1"/>
    </row>
    <row r="55" spans="1:17" x14ac:dyDescent="0.25">
      <c r="A55" s="1"/>
    </row>
    <row r="56" spans="1:17" x14ac:dyDescent="0.25">
      <c r="A56" s="1"/>
    </row>
    <row r="57" spans="1:17" x14ac:dyDescent="0.25">
      <c r="A57" s="1"/>
    </row>
  </sheetData>
  <printOptions gridLines="1"/>
  <pageMargins left="0.45" right="0.4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pane ySplit="4" topLeftCell="A20" activePane="bottomLeft" state="frozen"/>
      <selection pane="bottomLeft" activeCell="A41" sqref="A41:XFD42"/>
    </sheetView>
  </sheetViews>
  <sheetFormatPr defaultRowHeight="15" x14ac:dyDescent="0.25"/>
  <cols>
    <col min="1" max="1" width="10.5703125" customWidth="1"/>
    <col min="2" max="2" width="8.7109375" customWidth="1"/>
    <col min="3" max="4" width="8.85546875" customWidth="1"/>
    <col min="5" max="5" width="8.140625" customWidth="1"/>
    <col min="6" max="6" width="8.7109375" customWidth="1"/>
    <col min="7" max="7" width="7.42578125" customWidth="1"/>
    <col min="8" max="8" width="9.28515625" customWidth="1"/>
    <col min="9" max="9" width="8.5703125" customWidth="1"/>
    <col min="10" max="10" width="10.140625" customWidth="1"/>
    <col min="11" max="11" width="41.5703125" customWidth="1"/>
    <col min="12" max="12" width="9.42578125" customWidth="1"/>
  </cols>
  <sheetData>
    <row r="1" spans="1:30" x14ac:dyDescent="0.25">
      <c r="A1" t="s">
        <v>7</v>
      </c>
    </row>
    <row r="3" spans="1:30" ht="44.25" customHeight="1" x14ac:dyDescent="0.25">
      <c r="B3" s="2" t="s">
        <v>0</v>
      </c>
      <c r="C3" s="2" t="s">
        <v>1</v>
      </c>
      <c r="D3" s="2" t="s">
        <v>8</v>
      </c>
      <c r="E3" s="2" t="s">
        <v>2</v>
      </c>
      <c r="F3" s="2" t="s">
        <v>3</v>
      </c>
      <c r="G3" s="2" t="s">
        <v>9</v>
      </c>
      <c r="H3" s="2" t="s">
        <v>4</v>
      </c>
      <c r="I3" s="2" t="s">
        <v>5</v>
      </c>
      <c r="J3" s="2" t="s">
        <v>6</v>
      </c>
      <c r="K3" s="9" t="s">
        <v>10</v>
      </c>
      <c r="L3" s="1"/>
      <c r="M3" s="10" t="s">
        <v>42</v>
      </c>
      <c r="N3" s="10" t="s">
        <v>43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B4" t="s">
        <v>22</v>
      </c>
      <c r="C4" s="2"/>
      <c r="D4" s="2"/>
      <c r="E4" s="2"/>
      <c r="F4" s="2"/>
      <c r="G4" s="2"/>
      <c r="H4" s="2"/>
      <c r="I4" s="2"/>
      <c r="J4" s="2"/>
      <c r="K4" s="4"/>
      <c r="L4" s="1"/>
      <c r="M4" s="11">
        <v>27</v>
      </c>
      <c r="N4" s="11">
        <v>-53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>
        <v>43100</v>
      </c>
      <c r="B5" s="3">
        <f>7+1012</f>
        <v>1019</v>
      </c>
      <c r="C5" s="3">
        <f>3+677</f>
        <v>680</v>
      </c>
      <c r="D5" s="3">
        <f>B5+C5</f>
        <v>1699</v>
      </c>
      <c r="E5" s="3">
        <f>576+5-23</f>
        <v>558</v>
      </c>
      <c r="F5" s="3">
        <f>412+3-11</f>
        <v>404</v>
      </c>
      <c r="G5" s="3">
        <f>E5+F5</f>
        <v>962</v>
      </c>
      <c r="H5" s="3">
        <f>B5+E5</f>
        <v>1577</v>
      </c>
      <c r="I5" s="3">
        <f>C5+F5</f>
        <v>1084</v>
      </c>
      <c r="J5" s="3">
        <f>D5+G5</f>
        <v>2661</v>
      </c>
      <c r="K5" s="5" t="s">
        <v>23</v>
      </c>
      <c r="L5" s="3" t="s">
        <v>39</v>
      </c>
      <c r="M5" s="11">
        <f>B5+M$4</f>
        <v>1046</v>
      </c>
      <c r="N5" s="11">
        <f>F5+N$4</f>
        <v>351</v>
      </c>
    </row>
    <row r="6" spans="1:30" x14ac:dyDescent="0.25">
      <c r="A6" s="6">
        <v>43131</v>
      </c>
      <c r="B6" s="7">
        <f>7+1012</f>
        <v>1019</v>
      </c>
      <c r="C6" s="7">
        <f>3+677</f>
        <v>680</v>
      </c>
      <c r="D6" s="7">
        <f t="shared" ref="D6:D39" si="0">B6+C6</f>
        <v>1699</v>
      </c>
      <c r="E6" s="7">
        <f>597+5-23</f>
        <v>579</v>
      </c>
      <c r="F6" s="7">
        <f>432+3-11</f>
        <v>424</v>
      </c>
      <c r="G6" s="7">
        <f t="shared" ref="G6:G38" si="1">E6+F6</f>
        <v>1003</v>
      </c>
      <c r="H6" s="7">
        <f t="shared" ref="H6:J38" si="2">B6+E6</f>
        <v>1598</v>
      </c>
      <c r="I6" s="7">
        <f t="shared" si="2"/>
        <v>1104</v>
      </c>
      <c r="J6" s="7">
        <f t="shared" si="2"/>
        <v>2702</v>
      </c>
      <c r="K6" s="8" t="s">
        <v>23</v>
      </c>
      <c r="L6" s="3" t="s">
        <v>38</v>
      </c>
      <c r="M6" s="11">
        <f t="shared" ref="M6:M32" si="3">B6+M$4</f>
        <v>1046</v>
      </c>
      <c r="N6" s="11">
        <f t="shared" ref="N6:N32" si="4">F6+N$4</f>
        <v>371</v>
      </c>
    </row>
    <row r="7" spans="1:30" x14ac:dyDescent="0.25">
      <c r="A7" s="1">
        <v>43172</v>
      </c>
      <c r="B7" s="3">
        <f>8+1011</f>
        <v>1019</v>
      </c>
      <c r="C7" s="3">
        <f>4+675</f>
        <v>679</v>
      </c>
      <c r="D7" s="3">
        <f t="shared" si="0"/>
        <v>1698</v>
      </c>
      <c r="E7" s="3">
        <f>608+5-26</f>
        <v>587</v>
      </c>
      <c r="F7" s="3">
        <f>437+3-12</f>
        <v>428</v>
      </c>
      <c r="G7" s="3">
        <f t="shared" si="1"/>
        <v>1015</v>
      </c>
      <c r="H7" s="3">
        <f t="shared" si="2"/>
        <v>1606</v>
      </c>
      <c r="I7" s="3">
        <f t="shared" si="2"/>
        <v>1107</v>
      </c>
      <c r="J7" s="3">
        <f t="shared" si="2"/>
        <v>2713</v>
      </c>
      <c r="K7" s="5" t="s">
        <v>11</v>
      </c>
      <c r="L7" s="3"/>
      <c r="M7" s="11">
        <f t="shared" si="3"/>
        <v>1046</v>
      </c>
      <c r="N7" s="11">
        <f t="shared" si="4"/>
        <v>375</v>
      </c>
    </row>
    <row r="8" spans="1:30" x14ac:dyDescent="0.25">
      <c r="A8" s="1">
        <v>43210</v>
      </c>
      <c r="B8" s="3">
        <f>8+1009</f>
        <v>1017</v>
      </c>
      <c r="C8" s="3">
        <f>4+668</f>
        <v>672</v>
      </c>
      <c r="D8" s="3">
        <f t="shared" si="0"/>
        <v>1689</v>
      </c>
      <c r="E8" s="3">
        <f>619+5-28</f>
        <v>596</v>
      </c>
      <c r="F8" s="3">
        <f>445+3-13</f>
        <v>435</v>
      </c>
      <c r="G8" s="3">
        <f t="shared" si="1"/>
        <v>1031</v>
      </c>
      <c r="H8" s="3">
        <f t="shared" si="2"/>
        <v>1613</v>
      </c>
      <c r="I8" s="3">
        <f t="shared" si="2"/>
        <v>1107</v>
      </c>
      <c r="J8" s="3">
        <f t="shared" si="2"/>
        <v>2720</v>
      </c>
      <c r="K8" s="5" t="s">
        <v>12</v>
      </c>
      <c r="L8" s="3">
        <f>D8-D7</f>
        <v>-9</v>
      </c>
      <c r="M8" s="11">
        <f t="shared" si="3"/>
        <v>1044</v>
      </c>
      <c r="N8" s="11">
        <f t="shared" si="4"/>
        <v>382</v>
      </c>
    </row>
    <row r="9" spans="1:30" x14ac:dyDescent="0.25">
      <c r="A9" s="1">
        <v>43227</v>
      </c>
      <c r="B9" s="3">
        <f>8+1008</f>
        <v>1016</v>
      </c>
      <c r="C9" s="3">
        <f>4+667</f>
        <v>671</v>
      </c>
      <c r="D9" s="3">
        <f t="shared" si="0"/>
        <v>1687</v>
      </c>
      <c r="E9" s="3">
        <f>627+5-31</f>
        <v>601</v>
      </c>
      <c r="F9" s="3">
        <f>451+3-15</f>
        <v>439</v>
      </c>
      <c r="G9" s="3">
        <f t="shared" si="1"/>
        <v>1040</v>
      </c>
      <c r="H9" s="3">
        <f t="shared" si="2"/>
        <v>1617</v>
      </c>
      <c r="I9" s="3">
        <f t="shared" si="2"/>
        <v>1110</v>
      </c>
      <c r="J9" s="3">
        <f t="shared" si="2"/>
        <v>2727</v>
      </c>
      <c r="K9" s="5" t="s">
        <v>13</v>
      </c>
      <c r="L9" s="3">
        <f t="shared" ref="L9:L30" si="5">D9-D8</f>
        <v>-2</v>
      </c>
      <c r="M9" s="11">
        <f t="shared" si="3"/>
        <v>1043</v>
      </c>
      <c r="N9" s="11">
        <f t="shared" si="4"/>
        <v>386</v>
      </c>
    </row>
    <row r="10" spans="1:30" x14ac:dyDescent="0.25">
      <c r="A10" s="1">
        <v>43263</v>
      </c>
      <c r="B10" s="3">
        <f>8+1007</f>
        <v>1015</v>
      </c>
      <c r="C10" s="3">
        <f>4+664</f>
        <v>668</v>
      </c>
      <c r="D10" s="3">
        <f t="shared" si="0"/>
        <v>1683</v>
      </c>
      <c r="E10" s="3">
        <f>631+5-31</f>
        <v>605</v>
      </c>
      <c r="F10" s="3">
        <f>452+3-15</f>
        <v>440</v>
      </c>
      <c r="G10" s="3">
        <f t="shared" si="1"/>
        <v>1045</v>
      </c>
      <c r="H10" s="3">
        <f t="shared" si="2"/>
        <v>1620</v>
      </c>
      <c r="I10" s="3">
        <f t="shared" si="2"/>
        <v>1108</v>
      </c>
      <c r="J10" s="3">
        <f t="shared" si="2"/>
        <v>2728</v>
      </c>
      <c r="K10" s="5" t="s">
        <v>14</v>
      </c>
      <c r="L10" s="3">
        <f t="shared" si="5"/>
        <v>-4</v>
      </c>
      <c r="M10" s="11">
        <f t="shared" si="3"/>
        <v>1042</v>
      </c>
      <c r="N10" s="11">
        <f t="shared" si="4"/>
        <v>387</v>
      </c>
    </row>
    <row r="11" spans="1:30" x14ac:dyDescent="0.25">
      <c r="A11" s="1">
        <v>43325</v>
      </c>
      <c r="B11" s="3">
        <f>8+1003</f>
        <v>1011</v>
      </c>
      <c r="C11" s="3">
        <f>4+661</f>
        <v>665</v>
      </c>
      <c r="D11" s="3">
        <f t="shared" si="0"/>
        <v>1676</v>
      </c>
      <c r="E11" s="3">
        <f>632+0-27</f>
        <v>605</v>
      </c>
      <c r="F11" s="3">
        <f>456+0-14</f>
        <v>442</v>
      </c>
      <c r="G11" s="3">
        <f t="shared" si="1"/>
        <v>1047</v>
      </c>
      <c r="H11" s="3">
        <f t="shared" si="2"/>
        <v>1616</v>
      </c>
      <c r="I11" s="3">
        <f t="shared" si="2"/>
        <v>1107</v>
      </c>
      <c r="J11" s="3">
        <f t="shared" si="2"/>
        <v>2723</v>
      </c>
      <c r="K11" s="5" t="s">
        <v>15</v>
      </c>
      <c r="L11" s="3">
        <f t="shared" si="5"/>
        <v>-7</v>
      </c>
      <c r="M11" s="11">
        <f t="shared" si="3"/>
        <v>1038</v>
      </c>
      <c r="N11" s="11">
        <f t="shared" si="4"/>
        <v>389</v>
      </c>
    </row>
    <row r="12" spans="1:30" x14ac:dyDescent="0.25">
      <c r="A12" s="1">
        <v>43384</v>
      </c>
      <c r="B12" s="3">
        <v>1009</v>
      </c>
      <c r="C12" s="3">
        <v>664</v>
      </c>
      <c r="D12" s="3">
        <f t="shared" si="0"/>
        <v>1673</v>
      </c>
      <c r="E12" s="3">
        <v>618</v>
      </c>
      <c r="F12" s="3">
        <v>446</v>
      </c>
      <c r="G12" s="3">
        <f t="shared" si="1"/>
        <v>1064</v>
      </c>
      <c r="H12" s="3">
        <f t="shared" si="2"/>
        <v>1627</v>
      </c>
      <c r="I12" s="3">
        <f t="shared" si="2"/>
        <v>1110</v>
      </c>
      <c r="J12" s="3">
        <f t="shared" si="2"/>
        <v>2737</v>
      </c>
      <c r="K12" s="5" t="s">
        <v>16</v>
      </c>
      <c r="L12" s="3">
        <f t="shared" si="5"/>
        <v>-3</v>
      </c>
      <c r="M12" s="11">
        <f t="shared" si="3"/>
        <v>1036</v>
      </c>
      <c r="N12" s="11">
        <f t="shared" si="4"/>
        <v>393</v>
      </c>
    </row>
    <row r="13" spans="1:30" x14ac:dyDescent="0.25">
      <c r="A13" s="1">
        <v>43445</v>
      </c>
      <c r="B13" s="3">
        <v>1000</v>
      </c>
      <c r="C13" s="3">
        <v>658</v>
      </c>
      <c r="D13" s="3">
        <f t="shared" si="0"/>
        <v>1658</v>
      </c>
      <c r="E13" s="3">
        <v>626</v>
      </c>
      <c r="F13" s="3">
        <v>455</v>
      </c>
      <c r="G13" s="3">
        <f t="shared" si="1"/>
        <v>1081</v>
      </c>
      <c r="H13" s="3">
        <f t="shared" si="2"/>
        <v>1626</v>
      </c>
      <c r="I13" s="3">
        <f t="shared" si="2"/>
        <v>1113</v>
      </c>
      <c r="J13" s="3">
        <f t="shared" si="2"/>
        <v>2739</v>
      </c>
      <c r="K13" s="5" t="s">
        <v>17</v>
      </c>
      <c r="L13" s="3">
        <f t="shared" si="5"/>
        <v>-15</v>
      </c>
      <c r="M13" s="11">
        <f t="shared" si="3"/>
        <v>1027</v>
      </c>
      <c r="N13" s="11">
        <f t="shared" si="4"/>
        <v>402</v>
      </c>
    </row>
    <row r="14" spans="1:30" x14ac:dyDescent="0.25">
      <c r="A14" s="1">
        <v>43479</v>
      </c>
      <c r="B14" s="3">
        <v>987</v>
      </c>
      <c r="C14" s="3">
        <v>649</v>
      </c>
      <c r="D14" s="3">
        <f t="shared" si="0"/>
        <v>1636</v>
      </c>
      <c r="E14" s="3">
        <v>523</v>
      </c>
      <c r="F14" s="3">
        <v>379</v>
      </c>
      <c r="G14" s="3">
        <f t="shared" si="1"/>
        <v>902</v>
      </c>
      <c r="H14" s="3">
        <f t="shared" si="2"/>
        <v>1510</v>
      </c>
      <c r="I14" s="3">
        <f t="shared" si="2"/>
        <v>1028</v>
      </c>
      <c r="J14" s="3">
        <f t="shared" si="2"/>
        <v>2538</v>
      </c>
      <c r="K14" s="5" t="s">
        <v>18</v>
      </c>
      <c r="L14" s="3">
        <f t="shared" si="5"/>
        <v>-22</v>
      </c>
      <c r="M14" s="11">
        <f t="shared" si="3"/>
        <v>1014</v>
      </c>
      <c r="N14" s="11">
        <f t="shared" si="4"/>
        <v>326</v>
      </c>
    </row>
    <row r="15" spans="1:30" x14ac:dyDescent="0.25">
      <c r="A15" s="1">
        <v>43514</v>
      </c>
      <c r="B15" s="3">
        <v>996</v>
      </c>
      <c r="C15" s="3">
        <v>652</v>
      </c>
      <c r="D15" s="3">
        <f t="shared" si="0"/>
        <v>1648</v>
      </c>
      <c r="E15" s="3">
        <v>543</v>
      </c>
      <c r="F15" s="3">
        <v>392</v>
      </c>
      <c r="G15" s="3">
        <f t="shared" si="1"/>
        <v>935</v>
      </c>
      <c r="H15" s="3">
        <f t="shared" si="2"/>
        <v>1539</v>
      </c>
      <c r="I15" s="3">
        <f t="shared" si="2"/>
        <v>1044</v>
      </c>
      <c r="J15" s="3">
        <f t="shared" si="2"/>
        <v>2583</v>
      </c>
      <c r="K15" s="5" t="s">
        <v>21</v>
      </c>
      <c r="L15" s="3">
        <f t="shared" si="5"/>
        <v>12</v>
      </c>
      <c r="M15" s="11">
        <f t="shared" si="3"/>
        <v>1023</v>
      </c>
      <c r="N15" s="11">
        <f t="shared" si="4"/>
        <v>339</v>
      </c>
    </row>
    <row r="16" spans="1:30" x14ac:dyDescent="0.25">
      <c r="A16" s="1">
        <v>43535</v>
      </c>
      <c r="B16" s="3">
        <v>996</v>
      </c>
      <c r="C16" s="3">
        <v>652</v>
      </c>
      <c r="D16" s="3">
        <f t="shared" si="0"/>
        <v>1648</v>
      </c>
      <c r="E16" s="3">
        <v>543</v>
      </c>
      <c r="F16" s="3">
        <v>392</v>
      </c>
      <c r="G16" s="3">
        <f t="shared" si="1"/>
        <v>935</v>
      </c>
      <c r="H16" s="3">
        <f t="shared" si="2"/>
        <v>1539</v>
      </c>
      <c r="I16" s="3">
        <f t="shared" si="2"/>
        <v>1044</v>
      </c>
      <c r="J16" s="3">
        <f t="shared" si="2"/>
        <v>2583</v>
      </c>
      <c r="K16" s="5" t="s">
        <v>20</v>
      </c>
      <c r="L16" s="3">
        <f t="shared" si="5"/>
        <v>0</v>
      </c>
      <c r="M16" s="11">
        <f t="shared" si="3"/>
        <v>1023</v>
      </c>
      <c r="N16" s="11">
        <f t="shared" si="4"/>
        <v>339</v>
      </c>
    </row>
    <row r="17" spans="1:14" x14ac:dyDescent="0.25">
      <c r="A17" s="1">
        <v>43566</v>
      </c>
      <c r="B17" s="3">
        <v>994</v>
      </c>
      <c r="C17" s="3">
        <v>650</v>
      </c>
      <c r="D17" s="3">
        <f t="shared" si="0"/>
        <v>1644</v>
      </c>
      <c r="E17" s="3">
        <v>551</v>
      </c>
      <c r="F17" s="3">
        <v>395</v>
      </c>
      <c r="G17" s="3">
        <f t="shared" si="1"/>
        <v>946</v>
      </c>
      <c r="H17" s="3">
        <f t="shared" si="2"/>
        <v>1545</v>
      </c>
      <c r="I17" s="3">
        <f t="shared" si="2"/>
        <v>1045</v>
      </c>
      <c r="J17" s="3">
        <f t="shared" si="2"/>
        <v>2590</v>
      </c>
      <c r="K17" s="5" t="s">
        <v>26</v>
      </c>
      <c r="L17" s="3">
        <f t="shared" si="5"/>
        <v>-4</v>
      </c>
      <c r="M17" s="11">
        <f t="shared" si="3"/>
        <v>1021</v>
      </c>
      <c r="N17" s="11">
        <f t="shared" si="4"/>
        <v>342</v>
      </c>
    </row>
    <row r="18" spans="1:14" x14ac:dyDescent="0.25">
      <c r="A18" s="1">
        <v>43598</v>
      </c>
      <c r="B18" s="3">
        <v>991</v>
      </c>
      <c r="C18" s="3">
        <v>650</v>
      </c>
      <c r="D18" s="3">
        <f t="shared" si="0"/>
        <v>1641</v>
      </c>
      <c r="E18" s="3">
        <v>557</v>
      </c>
      <c r="F18" s="3">
        <v>399</v>
      </c>
      <c r="G18" s="3">
        <f t="shared" si="1"/>
        <v>956</v>
      </c>
      <c r="H18" s="3">
        <f t="shared" si="2"/>
        <v>1548</v>
      </c>
      <c r="I18" s="3">
        <f t="shared" si="2"/>
        <v>1049</v>
      </c>
      <c r="J18" s="3">
        <f t="shared" si="2"/>
        <v>2597</v>
      </c>
      <c r="K18" s="5" t="s">
        <v>24</v>
      </c>
      <c r="L18" s="3">
        <f t="shared" si="5"/>
        <v>-3</v>
      </c>
      <c r="M18" s="11">
        <f t="shared" si="3"/>
        <v>1018</v>
      </c>
      <c r="N18" s="11">
        <f t="shared" si="4"/>
        <v>346</v>
      </c>
    </row>
    <row r="19" spans="1:14" x14ac:dyDescent="0.25">
      <c r="A19" s="1">
        <v>43627</v>
      </c>
      <c r="B19" s="3">
        <v>990</v>
      </c>
      <c r="C19" s="3">
        <v>649</v>
      </c>
      <c r="D19" s="3">
        <f t="shared" si="0"/>
        <v>1639</v>
      </c>
      <c r="E19" s="3">
        <v>566</v>
      </c>
      <c r="F19" s="3">
        <v>403</v>
      </c>
      <c r="G19" s="3">
        <f t="shared" si="1"/>
        <v>969</v>
      </c>
      <c r="H19" s="3">
        <f t="shared" si="2"/>
        <v>1556</v>
      </c>
      <c r="I19" s="3">
        <f t="shared" si="2"/>
        <v>1052</v>
      </c>
      <c r="J19" s="3">
        <f t="shared" si="2"/>
        <v>2608</v>
      </c>
      <c r="K19" s="5" t="s">
        <v>25</v>
      </c>
      <c r="L19" s="3">
        <f t="shared" si="5"/>
        <v>-2</v>
      </c>
      <c r="M19" s="11">
        <f t="shared" si="3"/>
        <v>1017</v>
      </c>
      <c r="N19" s="11">
        <f t="shared" si="4"/>
        <v>350</v>
      </c>
    </row>
    <row r="20" spans="1:14" x14ac:dyDescent="0.25">
      <c r="A20" s="1">
        <v>43657</v>
      </c>
      <c r="B20" s="3">
        <v>989</v>
      </c>
      <c r="C20" s="3">
        <v>648</v>
      </c>
      <c r="D20" s="3">
        <f t="shared" si="0"/>
        <v>1637</v>
      </c>
      <c r="E20" s="3">
        <v>569</v>
      </c>
      <c r="F20" s="3">
        <v>402</v>
      </c>
      <c r="G20" s="3">
        <f t="shared" si="1"/>
        <v>971</v>
      </c>
      <c r="H20" s="3">
        <f t="shared" si="2"/>
        <v>1558</v>
      </c>
      <c r="I20" s="3">
        <f t="shared" si="2"/>
        <v>1050</v>
      </c>
      <c r="J20" s="3">
        <f t="shared" si="2"/>
        <v>2608</v>
      </c>
      <c r="K20" s="5" t="s">
        <v>27</v>
      </c>
      <c r="L20" s="3">
        <f t="shared" si="5"/>
        <v>-2</v>
      </c>
      <c r="M20" s="11">
        <f t="shared" si="3"/>
        <v>1016</v>
      </c>
      <c r="N20" s="11">
        <f t="shared" si="4"/>
        <v>349</v>
      </c>
    </row>
    <row r="21" spans="1:14" x14ac:dyDescent="0.25">
      <c r="A21" s="1">
        <v>43689</v>
      </c>
      <c r="B21" s="3">
        <v>985</v>
      </c>
      <c r="C21" s="3">
        <v>647</v>
      </c>
      <c r="D21" s="3">
        <f t="shared" si="0"/>
        <v>1632</v>
      </c>
      <c r="E21" s="3">
        <v>572</v>
      </c>
      <c r="F21" s="3">
        <v>405</v>
      </c>
      <c r="G21" s="3">
        <f t="shared" si="1"/>
        <v>977</v>
      </c>
      <c r="H21" s="3">
        <f t="shared" si="2"/>
        <v>1557</v>
      </c>
      <c r="I21" s="3">
        <f t="shared" si="2"/>
        <v>1052</v>
      </c>
      <c r="J21" s="3">
        <f t="shared" si="2"/>
        <v>2609</v>
      </c>
      <c r="K21" s="5" t="s">
        <v>28</v>
      </c>
      <c r="L21" s="3">
        <f t="shared" si="5"/>
        <v>-5</v>
      </c>
      <c r="M21" s="11">
        <f t="shared" si="3"/>
        <v>1012</v>
      </c>
      <c r="N21" s="11">
        <f t="shared" si="4"/>
        <v>352</v>
      </c>
    </row>
    <row r="22" spans="1:14" x14ac:dyDescent="0.25">
      <c r="A22" s="1">
        <v>43719</v>
      </c>
      <c r="B22" s="3">
        <v>980</v>
      </c>
      <c r="C22" s="3">
        <v>645</v>
      </c>
      <c r="D22" s="3">
        <f t="shared" si="0"/>
        <v>1625</v>
      </c>
      <c r="E22" s="3">
        <v>571</v>
      </c>
      <c r="F22" s="3">
        <v>409</v>
      </c>
      <c r="G22" s="3">
        <f t="shared" si="1"/>
        <v>980</v>
      </c>
      <c r="H22" s="3">
        <f t="shared" si="2"/>
        <v>1551</v>
      </c>
      <c r="I22" s="3">
        <f t="shared" si="2"/>
        <v>1054</v>
      </c>
      <c r="J22" s="3">
        <f t="shared" si="2"/>
        <v>2605</v>
      </c>
      <c r="K22" s="5" t="s">
        <v>29</v>
      </c>
      <c r="L22" s="3">
        <f t="shared" si="5"/>
        <v>-7</v>
      </c>
      <c r="M22" s="11">
        <f t="shared" si="3"/>
        <v>1007</v>
      </c>
      <c r="N22" s="11">
        <f t="shared" si="4"/>
        <v>356</v>
      </c>
    </row>
    <row r="23" spans="1:14" x14ac:dyDescent="0.25">
      <c r="A23" s="1">
        <v>43752</v>
      </c>
      <c r="B23" s="3">
        <v>974</v>
      </c>
      <c r="C23" s="3">
        <v>636</v>
      </c>
      <c r="D23" s="3">
        <f t="shared" si="0"/>
        <v>1610</v>
      </c>
      <c r="E23" s="3">
        <v>576</v>
      </c>
      <c r="F23" s="3">
        <v>407</v>
      </c>
      <c r="G23" s="3">
        <f t="shared" si="1"/>
        <v>983</v>
      </c>
      <c r="H23" s="3">
        <f t="shared" si="2"/>
        <v>1550</v>
      </c>
      <c r="I23" s="3">
        <f t="shared" si="2"/>
        <v>1043</v>
      </c>
      <c r="J23" s="3">
        <f t="shared" si="2"/>
        <v>2593</v>
      </c>
      <c r="K23" s="5" t="s">
        <v>30</v>
      </c>
      <c r="L23" s="3">
        <f t="shared" si="5"/>
        <v>-15</v>
      </c>
      <c r="M23" s="11">
        <f t="shared" si="3"/>
        <v>1001</v>
      </c>
      <c r="N23" s="11">
        <f t="shared" si="4"/>
        <v>354</v>
      </c>
    </row>
    <row r="24" spans="1:14" x14ac:dyDescent="0.25">
      <c r="A24" s="1">
        <v>43782</v>
      </c>
      <c r="B24" s="3">
        <v>975</v>
      </c>
      <c r="C24" s="3">
        <v>636</v>
      </c>
      <c r="D24" s="3">
        <f t="shared" si="0"/>
        <v>1611</v>
      </c>
      <c r="E24" s="3">
        <v>585</v>
      </c>
      <c r="F24" s="3">
        <v>415</v>
      </c>
      <c r="G24" s="3">
        <f t="shared" si="1"/>
        <v>1000</v>
      </c>
      <c r="H24" s="3">
        <f t="shared" si="2"/>
        <v>1560</v>
      </c>
      <c r="I24" s="3">
        <f t="shared" si="2"/>
        <v>1051</v>
      </c>
      <c r="J24" s="3">
        <f t="shared" si="2"/>
        <v>2611</v>
      </c>
      <c r="K24" s="5" t="s">
        <v>31</v>
      </c>
      <c r="L24" s="3">
        <f t="shared" si="5"/>
        <v>1</v>
      </c>
      <c r="M24" s="11">
        <f t="shared" si="3"/>
        <v>1002</v>
      </c>
      <c r="N24" s="11">
        <f t="shared" si="4"/>
        <v>362</v>
      </c>
    </row>
    <row r="25" spans="1:14" x14ac:dyDescent="0.25">
      <c r="A25" s="1">
        <v>43810</v>
      </c>
      <c r="B25" s="3">
        <v>974</v>
      </c>
      <c r="C25" s="3">
        <v>635</v>
      </c>
      <c r="D25" s="3">
        <f t="shared" si="0"/>
        <v>1609</v>
      </c>
      <c r="E25" s="3">
        <v>595</v>
      </c>
      <c r="F25" s="3">
        <v>421</v>
      </c>
      <c r="G25" s="3">
        <v>1016</v>
      </c>
      <c r="H25" s="3">
        <f t="shared" si="2"/>
        <v>1569</v>
      </c>
      <c r="I25" s="3">
        <f t="shared" si="2"/>
        <v>1056</v>
      </c>
      <c r="J25" s="3">
        <f t="shared" si="2"/>
        <v>2625</v>
      </c>
      <c r="K25" s="5" t="s">
        <v>32</v>
      </c>
      <c r="L25" s="3">
        <f t="shared" si="5"/>
        <v>-2</v>
      </c>
      <c r="M25" s="11">
        <f t="shared" si="3"/>
        <v>1001</v>
      </c>
      <c r="N25" s="11">
        <f t="shared" si="4"/>
        <v>368</v>
      </c>
    </row>
    <row r="26" spans="1:14" x14ac:dyDescent="0.25">
      <c r="A26" s="1">
        <v>43843</v>
      </c>
      <c r="B26" s="3">
        <v>974</v>
      </c>
      <c r="C26" s="3">
        <v>633</v>
      </c>
      <c r="D26" s="3">
        <f t="shared" si="0"/>
        <v>1607</v>
      </c>
      <c r="E26" s="3">
        <v>524</v>
      </c>
      <c r="F26" s="3">
        <v>372</v>
      </c>
      <c r="G26" s="3">
        <f t="shared" si="1"/>
        <v>896</v>
      </c>
      <c r="H26" s="3">
        <f t="shared" si="2"/>
        <v>1498</v>
      </c>
      <c r="I26" s="3">
        <f t="shared" si="2"/>
        <v>1005</v>
      </c>
      <c r="J26" s="3">
        <f t="shared" si="2"/>
        <v>2503</v>
      </c>
      <c r="K26" s="5" t="s">
        <v>33</v>
      </c>
      <c r="L26" s="3">
        <f t="shared" si="5"/>
        <v>-2</v>
      </c>
      <c r="M26" s="11">
        <f t="shared" si="3"/>
        <v>1001</v>
      </c>
      <c r="N26" s="11">
        <f t="shared" si="4"/>
        <v>319</v>
      </c>
    </row>
    <row r="27" spans="1:14" x14ac:dyDescent="0.25">
      <c r="A27" s="1">
        <v>43872</v>
      </c>
      <c r="B27" s="3">
        <v>973</v>
      </c>
      <c r="C27" s="3">
        <v>632</v>
      </c>
      <c r="D27" s="3">
        <f t="shared" si="0"/>
        <v>1605</v>
      </c>
      <c r="E27" s="3">
        <v>530</v>
      </c>
      <c r="F27" s="3">
        <v>378</v>
      </c>
      <c r="G27" s="3">
        <f t="shared" si="1"/>
        <v>908</v>
      </c>
      <c r="H27" s="3">
        <f t="shared" si="2"/>
        <v>1503</v>
      </c>
      <c r="I27" s="3">
        <f t="shared" si="2"/>
        <v>1010</v>
      </c>
      <c r="J27" s="3">
        <f t="shared" si="2"/>
        <v>2513</v>
      </c>
      <c r="K27" s="5" t="s">
        <v>34</v>
      </c>
      <c r="L27" s="3">
        <f t="shared" si="5"/>
        <v>-2</v>
      </c>
      <c r="M27" s="11">
        <f t="shared" si="3"/>
        <v>1000</v>
      </c>
      <c r="N27" s="11">
        <f t="shared" si="4"/>
        <v>325</v>
      </c>
    </row>
    <row r="28" spans="1:14" x14ac:dyDescent="0.25">
      <c r="A28" s="1">
        <v>43906</v>
      </c>
      <c r="B28" s="3">
        <v>973</v>
      </c>
      <c r="C28" s="3">
        <v>632</v>
      </c>
      <c r="D28" s="3">
        <f t="shared" si="0"/>
        <v>1605</v>
      </c>
      <c r="E28" s="3">
        <v>539</v>
      </c>
      <c r="F28" s="3">
        <v>386</v>
      </c>
      <c r="G28" s="3">
        <f t="shared" si="1"/>
        <v>925</v>
      </c>
      <c r="H28" s="3">
        <f t="shared" si="2"/>
        <v>1512</v>
      </c>
      <c r="I28" s="3">
        <f t="shared" si="2"/>
        <v>1018</v>
      </c>
      <c r="J28" s="3">
        <f t="shared" si="2"/>
        <v>2530</v>
      </c>
      <c r="K28" s="5" t="s">
        <v>35</v>
      </c>
      <c r="L28" s="3">
        <f t="shared" si="5"/>
        <v>0</v>
      </c>
      <c r="M28" s="11">
        <f t="shared" si="3"/>
        <v>1000</v>
      </c>
      <c r="N28" s="11">
        <f t="shared" si="4"/>
        <v>333</v>
      </c>
    </row>
    <row r="29" spans="1:14" x14ac:dyDescent="0.25">
      <c r="A29" s="1">
        <v>43934</v>
      </c>
      <c r="B29" s="3">
        <v>973</v>
      </c>
      <c r="C29" s="3">
        <v>631</v>
      </c>
      <c r="D29" s="3">
        <f t="shared" si="0"/>
        <v>1604</v>
      </c>
      <c r="E29" s="3">
        <v>541</v>
      </c>
      <c r="F29" s="3">
        <v>387</v>
      </c>
      <c r="G29" s="3">
        <f t="shared" si="1"/>
        <v>928</v>
      </c>
      <c r="H29" s="3">
        <f t="shared" si="2"/>
        <v>1514</v>
      </c>
      <c r="I29" s="3">
        <f t="shared" si="2"/>
        <v>1018</v>
      </c>
      <c r="J29" s="3">
        <f t="shared" si="2"/>
        <v>2532</v>
      </c>
      <c r="K29" s="5" t="s">
        <v>36</v>
      </c>
      <c r="L29" s="3">
        <f t="shared" si="5"/>
        <v>-1</v>
      </c>
      <c r="M29" s="11">
        <f t="shared" si="3"/>
        <v>1000</v>
      </c>
      <c r="N29" s="11">
        <f t="shared" si="4"/>
        <v>334</v>
      </c>
    </row>
    <row r="30" spans="1:14" x14ac:dyDescent="0.25">
      <c r="A30" s="1">
        <v>43962</v>
      </c>
      <c r="B30" s="3">
        <v>969</v>
      </c>
      <c r="C30" s="3">
        <v>626</v>
      </c>
      <c r="D30" s="3">
        <f t="shared" si="0"/>
        <v>1595</v>
      </c>
      <c r="E30" s="3">
        <v>546</v>
      </c>
      <c r="F30" s="3">
        <v>391</v>
      </c>
      <c r="G30" s="3">
        <f t="shared" si="1"/>
        <v>937</v>
      </c>
      <c r="H30" s="3">
        <f t="shared" si="2"/>
        <v>1515</v>
      </c>
      <c r="I30" s="3">
        <f t="shared" si="2"/>
        <v>1017</v>
      </c>
      <c r="J30" s="3">
        <f t="shared" si="2"/>
        <v>2532</v>
      </c>
      <c r="K30" s="5" t="s">
        <v>37</v>
      </c>
      <c r="L30" s="3">
        <f t="shared" si="5"/>
        <v>-9</v>
      </c>
      <c r="M30" s="11">
        <f t="shared" si="3"/>
        <v>996</v>
      </c>
      <c r="N30" s="11">
        <f t="shared" si="4"/>
        <v>338</v>
      </c>
    </row>
    <row r="31" spans="1:14" x14ac:dyDescent="0.25">
      <c r="A31" s="1">
        <v>43993</v>
      </c>
      <c r="B31" s="3">
        <v>967</v>
      </c>
      <c r="C31" s="3">
        <v>625</v>
      </c>
      <c r="D31" s="3">
        <f t="shared" si="0"/>
        <v>1592</v>
      </c>
      <c r="E31" s="3">
        <v>548</v>
      </c>
      <c r="F31" s="3">
        <v>390</v>
      </c>
      <c r="G31" s="3">
        <f t="shared" si="1"/>
        <v>938</v>
      </c>
      <c r="H31" s="3">
        <f t="shared" si="2"/>
        <v>1515</v>
      </c>
      <c r="I31" s="3">
        <f t="shared" si="2"/>
        <v>1015</v>
      </c>
      <c r="J31" s="3">
        <f t="shared" si="2"/>
        <v>2530</v>
      </c>
      <c r="K31" s="5" t="s">
        <v>40</v>
      </c>
      <c r="L31" s="3">
        <f t="shared" ref="L31:L36" si="6">D31-D30</f>
        <v>-3</v>
      </c>
      <c r="M31" s="11">
        <f t="shared" si="3"/>
        <v>994</v>
      </c>
      <c r="N31" s="11">
        <f t="shared" si="4"/>
        <v>337</v>
      </c>
    </row>
    <row r="32" spans="1:14" x14ac:dyDescent="0.25">
      <c r="A32" s="1">
        <v>44025</v>
      </c>
      <c r="B32" s="3">
        <v>966</v>
      </c>
      <c r="C32" s="3">
        <v>622</v>
      </c>
      <c r="D32" s="3">
        <f t="shared" si="0"/>
        <v>1588</v>
      </c>
      <c r="E32" s="3">
        <v>550</v>
      </c>
      <c r="F32" s="3">
        <v>389</v>
      </c>
      <c r="G32" s="3">
        <f t="shared" si="1"/>
        <v>939</v>
      </c>
      <c r="H32" s="3">
        <f t="shared" si="2"/>
        <v>1516</v>
      </c>
      <c r="I32" s="3">
        <f t="shared" si="2"/>
        <v>1011</v>
      </c>
      <c r="J32" s="3">
        <f t="shared" si="2"/>
        <v>2527</v>
      </c>
      <c r="K32" s="5" t="s">
        <v>41</v>
      </c>
      <c r="L32" s="3">
        <f t="shared" si="6"/>
        <v>-4</v>
      </c>
      <c r="M32" s="11">
        <f t="shared" si="3"/>
        <v>993</v>
      </c>
      <c r="N32" s="11">
        <f t="shared" si="4"/>
        <v>336</v>
      </c>
    </row>
    <row r="33" spans="1:14" x14ac:dyDescent="0.25">
      <c r="A33" s="1">
        <v>44054</v>
      </c>
      <c r="B33" s="3">
        <v>965</v>
      </c>
      <c r="C33" s="3">
        <v>620</v>
      </c>
      <c r="D33" s="3">
        <f t="shared" si="0"/>
        <v>1585</v>
      </c>
      <c r="E33" s="3">
        <v>551</v>
      </c>
      <c r="F33" s="3">
        <v>390</v>
      </c>
      <c r="G33" s="3">
        <f t="shared" si="1"/>
        <v>941</v>
      </c>
      <c r="H33" s="3">
        <f t="shared" si="2"/>
        <v>1516</v>
      </c>
      <c r="I33" s="3">
        <f t="shared" si="2"/>
        <v>1010</v>
      </c>
      <c r="J33" s="3">
        <f t="shared" si="2"/>
        <v>2526</v>
      </c>
      <c r="K33" s="5" t="s">
        <v>46</v>
      </c>
      <c r="L33" s="3">
        <f t="shared" si="6"/>
        <v>-3</v>
      </c>
      <c r="M33" s="11">
        <f t="shared" ref="M33" si="7">B33+M$4</f>
        <v>992</v>
      </c>
      <c r="N33" s="11">
        <f t="shared" ref="N33" si="8">F33+N$4</f>
        <v>337</v>
      </c>
    </row>
    <row r="34" spans="1:14" x14ac:dyDescent="0.25">
      <c r="A34" s="1">
        <v>44088</v>
      </c>
      <c r="B34" s="3">
        <v>962</v>
      </c>
      <c r="C34" s="3">
        <v>619</v>
      </c>
      <c r="D34" s="3">
        <f t="shared" si="0"/>
        <v>1581</v>
      </c>
      <c r="E34" s="3">
        <v>551</v>
      </c>
      <c r="F34" s="3">
        <v>389</v>
      </c>
      <c r="G34" s="3">
        <f t="shared" si="1"/>
        <v>940</v>
      </c>
      <c r="H34" s="3">
        <f t="shared" si="2"/>
        <v>1513</v>
      </c>
      <c r="I34" s="3">
        <f t="shared" si="2"/>
        <v>1008</v>
      </c>
      <c r="J34" s="3">
        <f t="shared" si="2"/>
        <v>2521</v>
      </c>
      <c r="K34" s="5" t="s">
        <v>47</v>
      </c>
      <c r="L34" s="3">
        <f t="shared" si="6"/>
        <v>-4</v>
      </c>
      <c r="M34" s="11">
        <f t="shared" ref="M34" si="9">B34+M$4</f>
        <v>989</v>
      </c>
      <c r="N34" s="11">
        <f t="shared" ref="N34" si="10">F34+N$4</f>
        <v>336</v>
      </c>
    </row>
    <row r="35" spans="1:14" x14ac:dyDescent="0.25">
      <c r="A35" s="1">
        <v>44116</v>
      </c>
      <c r="B35" s="3">
        <v>962</v>
      </c>
      <c r="C35" s="3">
        <v>618</v>
      </c>
      <c r="D35" s="3">
        <f t="shared" si="0"/>
        <v>1580</v>
      </c>
      <c r="E35" s="3">
        <v>552</v>
      </c>
      <c r="F35" s="3">
        <v>389</v>
      </c>
      <c r="G35" s="3">
        <f t="shared" si="1"/>
        <v>941</v>
      </c>
      <c r="H35" s="3">
        <f t="shared" si="2"/>
        <v>1514</v>
      </c>
      <c r="I35" s="3">
        <f t="shared" si="2"/>
        <v>1007</v>
      </c>
      <c r="J35" s="3">
        <f t="shared" si="2"/>
        <v>2521</v>
      </c>
      <c r="K35" s="5" t="s">
        <v>48</v>
      </c>
      <c r="L35" s="3">
        <f t="shared" si="6"/>
        <v>-1</v>
      </c>
      <c r="M35" s="11">
        <f t="shared" ref="M35" si="11">B35+M$4</f>
        <v>989</v>
      </c>
      <c r="N35" s="11">
        <f t="shared" ref="N35" si="12">F35+N$4</f>
        <v>336</v>
      </c>
    </row>
    <row r="36" spans="1:14" x14ac:dyDescent="0.25">
      <c r="A36" s="1">
        <v>44147</v>
      </c>
      <c r="B36" s="3">
        <v>962</v>
      </c>
      <c r="C36" s="3">
        <v>619</v>
      </c>
      <c r="D36" s="3">
        <f t="shared" si="0"/>
        <v>1581</v>
      </c>
      <c r="E36" s="3">
        <v>552</v>
      </c>
      <c r="F36" s="3">
        <v>390</v>
      </c>
      <c r="G36" s="3">
        <f t="shared" si="1"/>
        <v>942</v>
      </c>
      <c r="H36" s="3">
        <f t="shared" si="2"/>
        <v>1514</v>
      </c>
      <c r="I36" s="3">
        <f t="shared" si="2"/>
        <v>1009</v>
      </c>
      <c r="J36" s="3">
        <f t="shared" si="2"/>
        <v>2523</v>
      </c>
      <c r="K36" s="5" t="s">
        <v>50</v>
      </c>
      <c r="L36" s="3">
        <f t="shared" si="6"/>
        <v>1</v>
      </c>
      <c r="M36" s="11">
        <f t="shared" ref="M36" si="13">B36+M$4</f>
        <v>989</v>
      </c>
      <c r="N36" s="11">
        <f t="shared" ref="N36" si="14">F36+N$4</f>
        <v>337</v>
      </c>
    </row>
    <row r="37" spans="1:14" x14ac:dyDescent="0.25">
      <c r="A37" s="1">
        <v>44179</v>
      </c>
      <c r="B37" s="3">
        <v>962</v>
      </c>
      <c r="C37" s="3">
        <v>619</v>
      </c>
      <c r="D37" s="3">
        <f t="shared" si="0"/>
        <v>1581</v>
      </c>
      <c r="E37" s="3">
        <v>553</v>
      </c>
      <c r="F37" s="3">
        <v>394</v>
      </c>
      <c r="G37" s="3">
        <f t="shared" si="1"/>
        <v>947</v>
      </c>
      <c r="H37" s="3">
        <f t="shared" si="2"/>
        <v>1515</v>
      </c>
      <c r="I37" s="3">
        <f t="shared" si="2"/>
        <v>1013</v>
      </c>
      <c r="J37" s="3">
        <f t="shared" si="2"/>
        <v>2528</v>
      </c>
      <c r="K37" s="5" t="s">
        <v>52</v>
      </c>
      <c r="L37" s="3">
        <f t="shared" ref="L37" si="15">D37-D36</f>
        <v>0</v>
      </c>
      <c r="M37" s="11">
        <f t="shared" ref="M37" si="16">B37+M$4</f>
        <v>989</v>
      </c>
      <c r="N37" s="11">
        <f t="shared" ref="N37" si="17">F37+N$4</f>
        <v>341</v>
      </c>
    </row>
    <row r="38" spans="1:14" x14ac:dyDescent="0.25">
      <c r="A38" s="1">
        <v>44207</v>
      </c>
      <c r="B38" s="3">
        <v>957</v>
      </c>
      <c r="C38" s="3">
        <v>619</v>
      </c>
      <c r="D38" s="3">
        <f t="shared" si="0"/>
        <v>1576</v>
      </c>
      <c r="E38" s="3">
        <f>476</f>
        <v>476</v>
      </c>
      <c r="F38" s="3">
        <v>343</v>
      </c>
      <c r="G38" s="3">
        <f t="shared" si="1"/>
        <v>819</v>
      </c>
      <c r="H38" s="3">
        <f t="shared" si="2"/>
        <v>1433</v>
      </c>
      <c r="I38" s="3">
        <f t="shared" si="2"/>
        <v>962</v>
      </c>
      <c r="J38" s="3">
        <f t="shared" si="2"/>
        <v>2395</v>
      </c>
      <c r="K38" s="5" t="s">
        <v>55</v>
      </c>
      <c r="L38" s="3">
        <f>D38-D37</f>
        <v>-5</v>
      </c>
      <c r="M38" s="11">
        <f>B38+M$4</f>
        <v>984</v>
      </c>
      <c r="N38" s="11">
        <f t="shared" ref="N38" si="18">F38+N$4</f>
        <v>290</v>
      </c>
    </row>
    <row r="39" spans="1:14" x14ac:dyDescent="0.25">
      <c r="A39" s="1">
        <v>44238</v>
      </c>
      <c r="B39" s="3">
        <v>956</v>
      </c>
      <c r="C39" s="3">
        <v>617</v>
      </c>
      <c r="D39" s="3">
        <f t="shared" si="0"/>
        <v>1573</v>
      </c>
      <c r="E39" s="3">
        <v>489</v>
      </c>
      <c r="F39" s="3">
        <v>355</v>
      </c>
      <c r="G39" s="3">
        <v>844</v>
      </c>
      <c r="H39" s="3">
        <f t="shared" ref="H39" si="19">B39+E39</f>
        <v>1445</v>
      </c>
      <c r="I39" s="3">
        <f t="shared" ref="I39" si="20">C39+F39</f>
        <v>972</v>
      </c>
      <c r="J39" s="3">
        <f t="shared" ref="J39" si="21">D39+G39</f>
        <v>2417</v>
      </c>
      <c r="K39" s="5" t="s">
        <v>56</v>
      </c>
      <c r="L39" s="3">
        <f>D39-D38</f>
        <v>-3</v>
      </c>
      <c r="M39" s="11">
        <f t="shared" ref="M39" si="22">B39+M$4</f>
        <v>983</v>
      </c>
      <c r="N39" s="11">
        <f t="shared" ref="N39" si="23">F39+N$4</f>
        <v>302</v>
      </c>
    </row>
    <row r="40" spans="1:14" x14ac:dyDescent="0.25">
      <c r="A40" s="1">
        <v>44266</v>
      </c>
      <c r="B40" s="3">
        <v>954</v>
      </c>
      <c r="C40" s="3">
        <v>613</v>
      </c>
      <c r="D40" s="3">
        <v>1567</v>
      </c>
      <c r="E40" s="3">
        <v>498</v>
      </c>
      <c r="F40" s="3">
        <v>360</v>
      </c>
      <c r="G40" s="3">
        <v>858</v>
      </c>
      <c r="H40" s="3">
        <v>1452</v>
      </c>
      <c r="I40" s="3">
        <v>973</v>
      </c>
      <c r="J40" s="3">
        <v>2425</v>
      </c>
      <c r="K40" s="5" t="s">
        <v>57</v>
      </c>
      <c r="L40" s="3">
        <f>D40-D39</f>
        <v>-6</v>
      </c>
      <c r="M40" s="11">
        <f t="shared" ref="M40" si="24">B40+M$4</f>
        <v>981</v>
      </c>
      <c r="N40" s="11">
        <f t="shared" ref="N40" si="25">F40+N$4</f>
        <v>307</v>
      </c>
    </row>
    <row r="41" spans="1:14" x14ac:dyDescent="0.25">
      <c r="A41" s="1"/>
      <c r="K41" s="5"/>
      <c r="M41" s="11"/>
      <c r="N41" s="11"/>
    </row>
    <row r="42" spans="1:14" x14ac:dyDescent="0.25">
      <c r="A42" s="1"/>
      <c r="M42" s="11"/>
      <c r="N42" s="11"/>
    </row>
    <row r="43" spans="1:14" x14ac:dyDescent="0.25">
      <c r="A43" s="1"/>
      <c r="M43" s="11"/>
      <c r="N43" s="11"/>
    </row>
    <row r="44" spans="1:14" x14ac:dyDescent="0.25">
      <c r="A44" s="1"/>
      <c r="M44" s="11"/>
      <c r="N44" s="11"/>
    </row>
    <row r="45" spans="1:14" x14ac:dyDescent="0.25">
      <c r="A45" s="1"/>
      <c r="M45" s="11"/>
      <c r="N45" s="11"/>
    </row>
    <row r="46" spans="1:14" x14ac:dyDescent="0.25">
      <c r="A46" s="1"/>
      <c r="M46" s="11"/>
      <c r="N46" s="11"/>
    </row>
    <row r="47" spans="1:14" x14ac:dyDescent="0.25">
      <c r="A47" s="1"/>
      <c r="M47" s="11"/>
      <c r="N47" s="11"/>
    </row>
    <row r="48" spans="1:14" x14ac:dyDescent="0.25">
      <c r="A48" s="1"/>
      <c r="M48" s="11"/>
      <c r="N48" s="11"/>
    </row>
    <row r="49" spans="1:14" x14ac:dyDescent="0.25">
      <c r="A49" s="1"/>
      <c r="M49" s="11"/>
      <c r="N49" s="11"/>
    </row>
    <row r="50" spans="1:14" x14ac:dyDescent="0.25">
      <c r="A50" s="1"/>
      <c r="M50" s="11"/>
      <c r="N50" s="11"/>
    </row>
    <row r="51" spans="1:14" x14ac:dyDescent="0.25">
      <c r="A51" s="1"/>
      <c r="M51" s="11"/>
      <c r="N51" s="11"/>
    </row>
    <row r="52" spans="1:14" x14ac:dyDescent="0.25">
      <c r="A52" s="1"/>
    </row>
  </sheetData>
  <printOptions gridLines="1"/>
  <pageMargins left="0.45" right="0.4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Phony</vt:lpstr>
      <vt:lpstr>bar chart</vt:lpstr>
      <vt:lpstr>Chart 2</vt:lpstr>
      <vt:lpstr>Data!Print_Area</vt:lpstr>
      <vt:lpstr>Phony!Print_Area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WLJ</cp:lastModifiedBy>
  <cp:lastPrinted>2020-02-11T20:12:31Z</cp:lastPrinted>
  <dcterms:created xsi:type="dcterms:W3CDTF">2019-03-15T23:04:07Z</dcterms:created>
  <dcterms:modified xsi:type="dcterms:W3CDTF">2021-06-18T18:35:00Z</dcterms:modified>
</cp:coreProperties>
</file>